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10" firstSheet="8" activeTab="13"/>
  </bookViews>
  <sheets>
    <sheet name="收支總帳" sheetId="1" r:id="rId1"/>
    <sheet name="學年結算" sheetId="2" r:id="rId2"/>
    <sheet name="07分類帳" sheetId="3" r:id="rId3"/>
    <sheet name="07結算" sheetId="4" r:id="rId4"/>
    <sheet name="08分類帳" sheetId="5" r:id="rId5"/>
    <sheet name="08結算" sheetId="6" r:id="rId6"/>
    <sheet name="09分類帳" sheetId="7" r:id="rId7"/>
    <sheet name="09結算" sheetId="8" r:id="rId8"/>
    <sheet name="10分類帳" sheetId="9" r:id="rId9"/>
    <sheet name="10結算" sheetId="10" r:id="rId10"/>
    <sheet name="11分類帳" sheetId="11" r:id="rId11"/>
    <sheet name="11結算" sheetId="12" r:id="rId12"/>
    <sheet name="12分類帳" sheetId="13" r:id="rId13"/>
    <sheet name="12結算" sheetId="14" r:id="rId14"/>
    <sheet name="01分類帳" sheetId="15" r:id="rId15"/>
    <sheet name="01結算" sheetId="16" r:id="rId16"/>
    <sheet name="02分類帳" sheetId="17" r:id="rId17"/>
    <sheet name="02結算" sheetId="18" r:id="rId18"/>
    <sheet name="03分類帳" sheetId="19" r:id="rId19"/>
    <sheet name="03結算" sheetId="20" r:id="rId20"/>
    <sheet name="04分類帳" sheetId="21" r:id="rId21"/>
    <sheet name="04結算" sheetId="22" r:id="rId22"/>
    <sheet name="05分類帳" sheetId="23" r:id="rId23"/>
    <sheet name="05結算" sheetId="24" r:id="rId24"/>
    <sheet name="06分類帳" sheetId="25" r:id="rId25"/>
    <sheet name="06結算" sheetId="26" r:id="rId26"/>
  </sheets>
  <definedNames>
    <definedName name="_xlnm.Print_Titles" localSheetId="14">'01分類帳'!$1:$3</definedName>
    <definedName name="_xlnm.Print_Titles" localSheetId="16">'02分類帳'!$1:$3</definedName>
    <definedName name="_xlnm.Print_Titles" localSheetId="18">'03分類帳'!$1:$3</definedName>
    <definedName name="_xlnm.Print_Titles" localSheetId="20">'04分類帳'!$1:$3</definedName>
    <definedName name="_xlnm.Print_Titles" localSheetId="22">'05分類帳'!$1:$3</definedName>
    <definedName name="_xlnm.Print_Titles" localSheetId="24">'06分類帳'!$1:$3</definedName>
    <definedName name="_xlnm.Print_Titles" localSheetId="2">'07分類帳'!$1:$3</definedName>
    <definedName name="_xlnm.Print_Titles" localSheetId="4">'08分類帳'!$1:$3</definedName>
    <definedName name="_xlnm.Print_Titles" localSheetId="6">'09分類帳'!$1:$3</definedName>
    <definedName name="_xlnm.Print_Titles" localSheetId="8">'10分類帳'!$1:$3</definedName>
    <definedName name="_xlnm.Print_Titles" localSheetId="10">'11分類帳'!$1:$3</definedName>
    <definedName name="_xlnm.Print_Titles" localSheetId="12">'12分類帳'!$1:$3</definedName>
    <definedName name="_xlnm.Print_Titles" localSheetId="0">'收支總帳'!$1:$2</definedName>
  </definedNames>
  <calcPr fullCalcOnLoad="1"/>
</workbook>
</file>

<file path=xl/sharedStrings.xml><?xml version="1.0" encoding="utf-8"?>
<sst xmlns="http://schemas.openxmlformats.org/spreadsheetml/2006/main" count="1465" uniqueCount="399">
  <si>
    <t>月</t>
  </si>
  <si>
    <t>日</t>
  </si>
  <si>
    <t>字</t>
  </si>
  <si>
    <t>號</t>
  </si>
  <si>
    <t>憑單</t>
  </si>
  <si>
    <t>收入</t>
  </si>
  <si>
    <t>金額</t>
  </si>
  <si>
    <t>主食</t>
  </si>
  <si>
    <t>食油</t>
  </si>
  <si>
    <t>調味品</t>
  </si>
  <si>
    <t>雜支</t>
  </si>
  <si>
    <t>合計</t>
  </si>
  <si>
    <t>摘要</t>
  </si>
  <si>
    <t>支   出    用  途  科  目</t>
  </si>
  <si>
    <t>收</t>
  </si>
  <si>
    <t>支</t>
  </si>
  <si>
    <t>餘額</t>
  </si>
  <si>
    <t>人事費</t>
  </si>
  <si>
    <t>維護
設備費</t>
  </si>
  <si>
    <t>燃料費
(水電)</t>
  </si>
  <si>
    <t>年</t>
  </si>
  <si>
    <t>月</t>
  </si>
  <si>
    <t>日</t>
  </si>
  <si>
    <t>憑單
號碼</t>
  </si>
  <si>
    <t>摘要</t>
  </si>
  <si>
    <t>收</t>
  </si>
  <si>
    <t>支</t>
  </si>
  <si>
    <t>餘額</t>
  </si>
  <si>
    <r>
      <t>9</t>
    </r>
    <r>
      <rPr>
        <sz val="14"/>
        <rFont val="新細明體"/>
        <family val="1"/>
      </rPr>
      <t>月午餐費</t>
    </r>
  </si>
  <si>
    <t>雜支</t>
  </si>
  <si>
    <t>維護設備費</t>
  </si>
  <si>
    <t>本月合計</t>
  </si>
  <si>
    <t>截至本月份累計數</t>
  </si>
  <si>
    <r>
      <t>10</t>
    </r>
    <r>
      <rPr>
        <sz val="14"/>
        <rFont val="新細明體"/>
        <family val="1"/>
      </rPr>
      <t>月午餐費</t>
    </r>
  </si>
  <si>
    <r>
      <t>11</t>
    </r>
    <r>
      <rPr>
        <sz val="14"/>
        <rFont val="新細明體"/>
        <family val="1"/>
      </rPr>
      <t>月午餐費</t>
    </r>
  </si>
  <si>
    <r>
      <t>12</t>
    </r>
    <r>
      <rPr>
        <sz val="14"/>
        <rFont val="新細明體"/>
        <family val="1"/>
      </rPr>
      <t>月午餐費</t>
    </r>
  </si>
  <si>
    <t>本月合計</t>
  </si>
  <si>
    <t xml:space="preserve"> </t>
  </si>
  <si>
    <t>上學年結轉</t>
  </si>
  <si>
    <t>收</t>
  </si>
  <si>
    <t>支</t>
  </si>
  <si>
    <t>副食</t>
  </si>
  <si>
    <t>午餐費</t>
  </si>
  <si>
    <t>午餐基本費</t>
  </si>
  <si>
    <t>午餐燃料費</t>
  </si>
  <si>
    <t>其他收入</t>
  </si>
  <si>
    <t>上月結轉</t>
  </si>
  <si>
    <t xml:space="preserve"> </t>
  </si>
  <si>
    <t xml:space="preserve"> </t>
  </si>
  <si>
    <t>支   出   用  途  科  目</t>
  </si>
  <si>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</si>
  <si>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</si>
  <si>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</si>
  <si>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</si>
  <si>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</si>
  <si>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</si>
  <si>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其他
收入</t>
  </si>
  <si>
    <t>本月
結存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</si>
  <si>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</si>
  <si>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</si>
  <si>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</si>
  <si>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</si>
  <si>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</si>
  <si>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</si>
  <si>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</si>
  <si>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</si>
  <si>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</si>
  <si>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</si>
  <si>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</si>
  <si>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</si>
  <si>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</si>
  <si>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備註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</si>
  <si>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</si>
  <si>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</si>
  <si>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</si>
  <si>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</si>
  <si>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</si>
  <si>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</si>
  <si>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</si>
  <si>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</si>
  <si>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</si>
  <si>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</si>
  <si>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</si>
  <si>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</si>
  <si>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</si>
  <si>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</si>
  <si>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</si>
  <si>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</si>
  <si>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燃料費(水電)</t>
  </si>
  <si>
    <t>設備維護費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</si>
  <si>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</si>
  <si>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</si>
  <si>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</si>
  <si>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</si>
  <si>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</si>
  <si>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</si>
  <si>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</si>
  <si>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</si>
  <si>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</si>
  <si>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</si>
  <si>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</si>
  <si>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</si>
  <si>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</si>
  <si>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</si>
  <si>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副   食</t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</si>
  <si>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</si>
  <si>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</si>
  <si>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</si>
  <si>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</si>
  <si>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</si>
  <si>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</si>
  <si>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</si>
  <si>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</si>
  <si>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</si>
  <si>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</si>
  <si>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</si>
  <si>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</si>
  <si>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</si>
  <si>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</si>
  <si>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</si>
  <si>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</si>
  <si>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</si>
  <si>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</si>
  <si>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</si>
  <si>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</si>
  <si>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</si>
  <si>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</si>
  <si>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</si>
  <si>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</si>
  <si>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</si>
  <si>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</si>
  <si>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</si>
  <si>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</si>
  <si>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</si>
  <si>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</si>
  <si>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</si>
  <si>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</si>
  <si>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</si>
  <si>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</si>
  <si>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</si>
  <si>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</si>
  <si>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</si>
  <si>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</si>
  <si>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</si>
  <si>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</si>
  <si>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</si>
  <si>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</si>
  <si>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</si>
  <si>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</si>
  <si>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</si>
  <si>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</si>
  <si>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</si>
  <si>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</si>
  <si>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</si>
  <si>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</si>
  <si>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</si>
  <si>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</si>
  <si>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</si>
  <si>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</si>
  <si>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</si>
  <si>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</si>
  <si>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</si>
  <si>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</si>
  <si>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其  他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</si>
  <si>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</si>
  <si>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</si>
  <si>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</si>
  <si>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</si>
  <si>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</si>
  <si>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</si>
  <si>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</si>
  <si>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</si>
  <si>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 xml:space="preserve">製表            出納              會計              稽核                執行秘書               校長    </t>
  </si>
  <si>
    <t xml:space="preserve">製表            出納              會計              稽核               執行秘書               校長    </t>
  </si>
  <si>
    <t>百分比</t>
  </si>
  <si>
    <t>製表：                   出納：                   主計：                   執行秘書：                   稽核：                       校長：</t>
  </si>
  <si>
    <t>燃料費（水電）</t>
  </si>
  <si>
    <t>本月合計</t>
  </si>
  <si>
    <t>截至9月底累計數</t>
  </si>
  <si>
    <t>截至10月底累計數</t>
  </si>
  <si>
    <t>截至11月底累計數</t>
  </si>
  <si>
    <t>截至12月底累計數</t>
  </si>
  <si>
    <t>截至1月底累計數</t>
  </si>
  <si>
    <t>截至2月底累計數</t>
  </si>
  <si>
    <t>截至3月底累計數</t>
  </si>
  <si>
    <t>截至4月底累計數</t>
  </si>
  <si>
    <t>截至5月底累計數</t>
  </si>
  <si>
    <t>截至6月底累計數</t>
  </si>
  <si>
    <t>上學年結餘額</t>
  </si>
  <si>
    <t>合  計</t>
  </si>
  <si>
    <t>燃料費
(水電)</t>
  </si>
  <si>
    <t>清寒學生
補助費</t>
  </si>
  <si>
    <t>清寒學生
補助費</t>
  </si>
  <si>
    <t>清寒學生補助費</t>
  </si>
  <si>
    <t>收入分類</t>
  </si>
  <si>
    <t>維護
設備費</t>
  </si>
  <si>
    <t>燃料費
(水電)</t>
  </si>
  <si>
    <t>維護
設備費</t>
  </si>
  <si>
    <t>補繳
以前月份
午餐費</t>
  </si>
  <si>
    <t>支   出   用   途   科   目</t>
  </si>
  <si>
    <t>中低低收入戶學生
補助費</t>
  </si>
  <si>
    <t>7月</t>
  </si>
  <si>
    <t>8月</t>
  </si>
  <si>
    <r>
      <t>7</t>
    </r>
    <r>
      <rPr>
        <sz val="14"/>
        <rFont val="新細明體"/>
        <family val="1"/>
      </rPr>
      <t>月午餐費</t>
    </r>
  </si>
  <si>
    <t>截至7月底累計數</t>
  </si>
  <si>
    <r>
      <t>8</t>
    </r>
    <r>
      <rPr>
        <sz val="14"/>
        <rFont val="新細明體"/>
        <family val="1"/>
      </rPr>
      <t>月午餐費</t>
    </r>
  </si>
  <si>
    <t>截至8月底累計數</t>
  </si>
  <si>
    <t>中低低收入戶學生補助費</t>
  </si>
  <si>
    <t>收7月份午餐費</t>
  </si>
  <si>
    <t>烹調人員工作
補貼費</t>
  </si>
  <si>
    <t>烹調人員工作補貼費</t>
  </si>
  <si>
    <t>免填</t>
  </si>
  <si>
    <r>
      <t>嘉義縣中埔鄉灣潭國民小學</t>
    </r>
  </si>
  <si>
    <t xml:space="preserve">   嘉義縣中埔鄉灣潭國民小學</t>
  </si>
  <si>
    <t>沙拉油</t>
  </si>
  <si>
    <t xml:space="preserve">一、本月每人收午餐費  0   元
</t>
  </si>
  <si>
    <t xml:space="preserve">一、本月不開伙
</t>
  </si>
  <si>
    <t>102年</t>
  </si>
  <si>
    <t>102年2月份學校午餐費收支結算表</t>
  </si>
  <si>
    <t xml:space="preserve">四、本月未繳午餐費
          計    人       元
        （附繳納午餐費情形統計表）
五、以前未繳午餐費
         計       人        元
</t>
  </si>
  <si>
    <t>102學年度學校午餐費現金收支總帳</t>
  </si>
  <si>
    <t>102學年度總計</t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</si>
  <si>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月午餐費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</si>
  <si>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2</t>
    </r>
    <r>
      <rPr>
        <sz val="14"/>
        <rFont val="新細明體"/>
        <family val="1"/>
      </rPr>
      <t>月午餐費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</si>
  <si>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3</t>
    </r>
    <r>
      <rPr>
        <sz val="14"/>
        <rFont val="新細明體"/>
        <family val="1"/>
      </rPr>
      <t>月午餐費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</si>
  <si>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4</t>
    </r>
    <r>
      <rPr>
        <sz val="14"/>
        <rFont val="新細明體"/>
        <family val="1"/>
      </rPr>
      <t>月午餐費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</si>
  <si>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5</t>
    </r>
    <r>
      <rPr>
        <sz val="14"/>
        <rFont val="新細明體"/>
        <family val="1"/>
      </rPr>
      <t>月午餐費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</si>
  <si>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6</t>
    </r>
    <r>
      <rPr>
        <sz val="14"/>
        <rFont val="新細明體"/>
        <family val="1"/>
      </rPr>
      <t>月午餐費</t>
    </r>
  </si>
  <si>
    <t>102學年度（102年7月至103年6月）學校午餐費收支結算表</t>
  </si>
  <si>
    <r>
      <t>一、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學年度編製教職員工人數（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）人，學校生人數（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>59</t>
    </r>
    <r>
      <rPr>
        <sz val="12"/>
        <rFont val="標楷體"/>
        <family val="4"/>
      </rPr>
      <t>）人。
二、本學年度尚有應收未收款  0   元，應付未付款 0 元。
三、其他收入包括下列各項：</t>
    </r>
  </si>
  <si>
    <t>收9月份午餐費</t>
  </si>
  <si>
    <t xml:space="preserve">四、本月未繳午餐費
          計0人0元
        （附繳納午餐費情形統計表）
五、以前未繳午餐費
         計0人0元
</t>
  </si>
  <si>
    <t>收102年9-12月午餐補助費</t>
  </si>
  <si>
    <t>支</t>
  </si>
  <si>
    <t xml:space="preserve"> </t>
  </si>
  <si>
    <r>
      <t>收</t>
    </r>
    <r>
      <rPr>
        <sz val="12"/>
        <color indexed="12"/>
        <rFont val="Times New Roman"/>
        <family val="1"/>
      </rPr>
      <t>11</t>
    </r>
    <r>
      <rPr>
        <sz val="12"/>
        <color indexed="12"/>
        <rFont val="新細明體"/>
        <family val="1"/>
      </rPr>
      <t>月份午餐費</t>
    </r>
  </si>
  <si>
    <t>11月份水費</t>
  </si>
  <si>
    <t>收</t>
  </si>
  <si>
    <r>
      <t>收</t>
    </r>
    <r>
      <rPr>
        <sz val="12"/>
        <color indexed="12"/>
        <rFont val="Times New Roman"/>
        <family val="1"/>
      </rPr>
      <t>12</t>
    </r>
    <r>
      <rPr>
        <sz val="12"/>
        <color indexed="12"/>
        <rFont val="新細明體"/>
        <family val="1"/>
      </rPr>
      <t>月份午餐費</t>
    </r>
  </si>
  <si>
    <t>收</t>
  </si>
  <si>
    <t>利息(7-12月)</t>
  </si>
  <si>
    <t>午餐食材(麵條)</t>
  </si>
  <si>
    <t>103年01月份學校午餐費明細分類帳</t>
  </si>
  <si>
    <t>103年</t>
  </si>
  <si>
    <t>廚房用瓦斯</t>
  </si>
  <si>
    <r>
      <t>收</t>
    </r>
    <r>
      <rPr>
        <sz val="12"/>
        <color indexed="12"/>
        <rFont val="Times New Roman"/>
        <family val="1"/>
      </rPr>
      <t>1</t>
    </r>
    <r>
      <rPr>
        <sz val="12"/>
        <color indexed="12"/>
        <rFont val="新細明體"/>
        <family val="1"/>
      </rPr>
      <t>月份午餐費</t>
    </r>
  </si>
  <si>
    <t>午餐食材(水果)</t>
  </si>
  <si>
    <t>午餐食材(12/23-1/3)</t>
  </si>
  <si>
    <t>調味品(二砂+奶油+蒜仁+洋蔥+烤肉醬)</t>
  </si>
  <si>
    <t>午餐食材(1/6-1/20)</t>
  </si>
  <si>
    <t>午餐食材(1/8-1/20)</t>
  </si>
  <si>
    <t>廚工1月薪資及年終工作獎金</t>
  </si>
  <si>
    <t>午餐食材(102年11-12月3-6年級及教職員鮮奶)</t>
  </si>
  <si>
    <t>103年01月份學校午餐費收支結算表</t>
  </si>
  <si>
    <r>
      <t>一、本月每人收午餐費400元
二、應收午餐費
      學 生 46人 
      教職員工14人</t>
    </r>
    <r>
      <rPr>
        <sz val="9"/>
        <rFont val="標楷體"/>
        <family val="4"/>
      </rPr>
      <t>(含每週搭伙1次老師收90元
         3人、每週搭伙2次老師收180元1人)</t>
    </r>
    <r>
      <rPr>
        <sz val="12"/>
        <rFont val="標楷體"/>
        <family val="4"/>
      </rPr>
      <t xml:space="preserve">
      替代役1人
共計：61人
      合  計61人 共23,250元
三、免收減收午餐費
       全免及減收學生午餐費
             計 0 人0 元      
         共計 0 人0 元 
</t>
    </r>
  </si>
  <si>
    <t>103年02月份學校午餐費明細分類帳</t>
  </si>
  <si>
    <t>午餐食材-小米</t>
  </si>
  <si>
    <t xml:space="preserve">午餐食材-米 </t>
  </si>
  <si>
    <t>午餐食材-蔬果(12/9-12/20)</t>
  </si>
  <si>
    <t xml:space="preserve">午餐食材-割包 </t>
  </si>
  <si>
    <t>午餐食材-水果(12/9-12/20)</t>
  </si>
  <si>
    <t>太白粉、醬油</t>
  </si>
  <si>
    <t>耐熱袋、提袋</t>
  </si>
  <si>
    <t>菜瓜布</t>
  </si>
  <si>
    <r>
      <t>一、本月每人收午餐費400元
二、應收午餐費
      學 生 45人 
      教職員工12人</t>
    </r>
    <r>
      <rPr>
        <sz val="9"/>
        <rFont val="標楷體"/>
        <family val="4"/>
      </rPr>
      <t>(含每週搭伙1次老師收90元
         2人、每週搭伙2次老師收180元1人)</t>
    </r>
    <r>
      <rPr>
        <sz val="12"/>
        <rFont val="標楷體"/>
        <family val="4"/>
      </rPr>
      <t xml:space="preserve">
      替代役1人
共計：59人
      合  計59人 共22,760元
三、免收減收午餐費
       全免及減收學生午餐費
             計 0 人0 元      
         共計 0 人0 元 
</t>
    </r>
  </si>
  <si>
    <r>
      <t>收</t>
    </r>
    <r>
      <rPr>
        <sz val="12"/>
        <color indexed="12"/>
        <rFont val="Times New Roman"/>
        <family val="1"/>
      </rPr>
      <t>2</t>
    </r>
    <r>
      <rPr>
        <sz val="12"/>
        <color indexed="12"/>
        <rFont val="新細明體"/>
        <family val="1"/>
      </rPr>
      <t>月份午餐費</t>
    </r>
  </si>
  <si>
    <t>2月份電費分攤</t>
  </si>
  <si>
    <t>1月份水費(分攤)</t>
  </si>
  <si>
    <t>分攤3月份水費</t>
  </si>
  <si>
    <r>
      <t>收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新細明體"/>
        <family val="1"/>
      </rPr>
      <t>月份午餐費</t>
    </r>
  </si>
  <si>
    <t>廚房用瓦斯</t>
  </si>
  <si>
    <t>廚房用瓦斯(50Kg)</t>
  </si>
  <si>
    <t>午餐食材(鮮奶)</t>
  </si>
  <si>
    <t>午餐食材(1-2月鮮奶)</t>
  </si>
  <si>
    <t>廚房洗手台水管</t>
  </si>
  <si>
    <t>103年3月份食米申購</t>
  </si>
  <si>
    <t>廚工2月薪資</t>
  </si>
  <si>
    <t>103年03月份學校午餐費收支結算表</t>
  </si>
  <si>
    <t>103年03月份學校午餐費明細分類帳</t>
  </si>
  <si>
    <t>103年04月份學校午餐費明細分類帳</t>
  </si>
  <si>
    <t>兒童節加菜-披薩</t>
  </si>
  <si>
    <t>3月份鮮奶</t>
  </si>
  <si>
    <t>午餐食材(魚肉蔬果)</t>
  </si>
  <si>
    <t>午餐食材(米粉)</t>
  </si>
  <si>
    <t>二砂、地瓜粉</t>
  </si>
  <si>
    <t>午餐食材(蔬果)</t>
  </si>
  <si>
    <r>
      <t>收</t>
    </r>
    <r>
      <rPr>
        <sz val="12"/>
        <color indexed="18"/>
        <rFont val="Times New Roman"/>
        <family val="1"/>
      </rPr>
      <t>4</t>
    </r>
    <r>
      <rPr>
        <sz val="12"/>
        <color indexed="18"/>
        <rFont val="新細明體"/>
        <family val="1"/>
      </rPr>
      <t>月份午餐費</t>
    </r>
  </si>
  <si>
    <t>收103年度小型偏遠學校午餐補助經費(廚工人力項)</t>
  </si>
  <si>
    <t>水塔(食/飲用)年度清洗</t>
  </si>
  <si>
    <t>環保洗碗精</t>
  </si>
  <si>
    <t>103年4月份食米申購</t>
  </si>
  <si>
    <t>廚工3月薪資</t>
  </si>
  <si>
    <t>耐熱袋及背心袋</t>
  </si>
  <si>
    <r>
      <t>一、本月每人收午餐費650元
二、應收午餐費
      學 生 45人 
      教職員工12人</t>
    </r>
    <r>
      <rPr>
        <sz val="9"/>
        <rFont val="標楷體"/>
        <family val="4"/>
      </rPr>
      <t>(含每週搭伙1次老師收130元
         2人、每週搭伙2次老師收260元1人)</t>
    </r>
    <r>
      <rPr>
        <sz val="12"/>
        <rFont val="標楷體"/>
        <family val="4"/>
      </rPr>
      <t xml:space="preserve">
      替代役1人
共計：59人
      合  計59人 共36,920元
三、免收減收午餐費
       全免及減收學生午餐費
             計 0 人0 元      
         共計 0 人0 元 
</t>
    </r>
  </si>
  <si>
    <r>
      <t>一、本月每人收午餐費650元
二、應收午餐費
      學 生 45人 
      教職員工11人</t>
    </r>
    <r>
      <rPr>
        <sz val="9"/>
        <rFont val="標楷體"/>
        <family val="4"/>
      </rPr>
      <t>(含每週搭伙1次老師收130元
         1人、每週搭伙2次老師收260元1人)</t>
    </r>
    <r>
      <rPr>
        <sz val="12"/>
        <rFont val="標楷體"/>
        <family val="4"/>
      </rPr>
      <t xml:space="preserve">
      替代役1人
共計：57人
      合  計57人 共36,190元
三、免收減收午餐費
       全免及減收學生午餐費
             計 0 人0 元      
         共計 0 人0 元 
</t>
    </r>
  </si>
  <si>
    <t>103年04月份學校午餐費收支結算表</t>
  </si>
  <si>
    <t>午餐食材-陽春麵、鐵板麵</t>
  </si>
  <si>
    <t>4/7-4/18午餐食材</t>
  </si>
  <si>
    <t>午餐食材-水果</t>
  </si>
  <si>
    <t>4月份電費分攤</t>
  </si>
  <si>
    <t>5月份水費分攤</t>
  </si>
  <si>
    <t>4月份鮮奶</t>
  </si>
  <si>
    <t>103年05月份學校午餐費明細分類帳</t>
  </si>
  <si>
    <r>
      <t>收</t>
    </r>
    <r>
      <rPr>
        <sz val="12"/>
        <color indexed="12"/>
        <rFont val="Times New Roman"/>
        <family val="1"/>
      </rPr>
      <t>5</t>
    </r>
    <r>
      <rPr>
        <sz val="12"/>
        <color indexed="12"/>
        <rFont val="新細明體"/>
        <family val="1"/>
      </rPr>
      <t>月份午餐費</t>
    </r>
  </si>
  <si>
    <t>慶生糕點</t>
  </si>
  <si>
    <t>午餐食材-油麵</t>
  </si>
  <si>
    <t>4/21-5/2午餐水果食材</t>
  </si>
  <si>
    <t>母新節活動食品製作材料</t>
  </si>
  <si>
    <t>103年5月份食米申購</t>
  </si>
  <si>
    <t>廚工4月薪資</t>
  </si>
  <si>
    <t>午餐費</t>
  </si>
  <si>
    <t>中低低收入戶學生補助費</t>
  </si>
  <si>
    <t>其他收入</t>
  </si>
  <si>
    <t>支</t>
  </si>
  <si>
    <t>洗衣粉</t>
  </si>
  <si>
    <t>端午節加菜(粽子)</t>
  </si>
  <si>
    <t>103年6月份食米申購</t>
  </si>
  <si>
    <t>103年05月份學校午餐費收支結算表</t>
  </si>
  <si>
    <t>103年06月份學校午餐費明細分類帳</t>
  </si>
  <si>
    <t>雨傘(雨天學生搬運食桶用)</t>
  </si>
  <si>
    <t>6月份電費分攤</t>
  </si>
  <si>
    <r>
      <t>收</t>
    </r>
    <r>
      <rPr>
        <sz val="12"/>
        <color indexed="12"/>
        <rFont val="Times New Roman"/>
        <family val="1"/>
      </rPr>
      <t>6</t>
    </r>
    <r>
      <rPr>
        <sz val="12"/>
        <color indexed="12"/>
        <rFont val="新細明體"/>
        <family val="1"/>
      </rPr>
      <t>月份午餐費</t>
    </r>
  </si>
  <si>
    <t>6月份鮮奶</t>
  </si>
  <si>
    <t>午餐用藍子</t>
  </si>
  <si>
    <t>廚工5月薪資</t>
  </si>
  <si>
    <t>廚工6月薪資</t>
  </si>
  <si>
    <t>收1-6月午餐專戶利息</t>
  </si>
  <si>
    <t>午餐食材(烏龍麵)</t>
  </si>
  <si>
    <t>4/21-5/2午餐蔬果食材</t>
  </si>
  <si>
    <t>5/19-5/30午餐蔬果食材</t>
  </si>
  <si>
    <t>6/16-6/30午餐蔬果食材</t>
  </si>
  <si>
    <t>午餐食材-水果</t>
  </si>
  <si>
    <t>午餐食材(烏龍麵)</t>
  </si>
  <si>
    <t>鐵板麵</t>
  </si>
  <si>
    <t>生鮮食材1批</t>
  </si>
  <si>
    <t>5/5-5/16午餐食材</t>
  </si>
  <si>
    <t>6/2-6/13午餐食材</t>
  </si>
  <si>
    <t>蕃茄醬+二砂</t>
  </si>
  <si>
    <t>二砂糖+醬油+鹽</t>
  </si>
  <si>
    <t>午餐餐盒</t>
  </si>
  <si>
    <t>103年06月份學校午餐費收支結算表</t>
  </si>
  <si>
    <r>
      <t>一、本月每人收午餐費650元
二、應收午餐費
      學 生 45人 
      教職員工11人</t>
    </r>
    <r>
      <rPr>
        <sz val="9"/>
        <rFont val="標楷體"/>
        <family val="4"/>
      </rPr>
      <t>(含每週搭伙1次老師收130元
         1人、每週搭伙2次老師收260元1人)</t>
    </r>
    <r>
      <rPr>
        <sz val="12"/>
        <rFont val="標楷體"/>
        <family val="4"/>
      </rPr>
      <t xml:space="preserve">
      替代役1人
共計：57人
      合  計57人 共35,920元
三、免收減收午餐費
       全免及減收學生午餐費
             計 0 人0 元      
         共計 0 人0 元 
</t>
    </r>
  </si>
  <si>
    <t xml:space="preserve">一、本月每人收午餐費650元
二、應收午餐費
      學 生 45人 
      教職員工11人(含每週搭伙1次老師收130元
         1人、每週搭伙2次老師收260元1人)
共計：56人
      合  計56人 共33,770元
三、免收減收午餐費
       全免及減收學生午餐費
             計 0 人0 元      
         共計 0 人0 元 
</t>
  </si>
  <si>
    <t>103年7月份學校午餐費明細分類帳</t>
  </si>
  <si>
    <t>中秋節加菜(土鳳梨酥)</t>
  </si>
  <si>
    <t>中秋節加菜(鳳梨酥禮盒)</t>
  </si>
  <si>
    <t>103年7月份學校午餐費收支結算表</t>
  </si>
  <si>
    <t>103年8月份學校午餐費明細分類帳</t>
  </si>
  <si>
    <t>103年8月份學校午餐費收支結算表</t>
  </si>
  <si>
    <t>103年9月份學校午餐費明細分類帳</t>
  </si>
  <si>
    <t>103年9月份學校午餐費收支結算表</t>
  </si>
  <si>
    <t>9月份水費分攤</t>
  </si>
  <si>
    <t>砂糖等3項</t>
  </si>
  <si>
    <t>廚工圍裙</t>
  </si>
  <si>
    <t>9/5校外教學便當</t>
  </si>
  <si>
    <t>午餐收費袋</t>
  </si>
  <si>
    <t>修理菜刀</t>
  </si>
  <si>
    <t>羅鳳珠出差</t>
  </si>
  <si>
    <t>羅鳳珠9月薪資</t>
  </si>
  <si>
    <t>10月米食</t>
  </si>
  <si>
    <t>上學年結轉</t>
  </si>
  <si>
    <t>8月份電費分攤</t>
  </si>
  <si>
    <t>7月份水費分攤</t>
  </si>
  <si>
    <t>瓦斯５０ｋｇ＊２</t>
  </si>
  <si>
    <t>截至本月份累計數</t>
  </si>
  <si>
    <t>收入分類</t>
  </si>
  <si>
    <r>
      <t>一、本月每人收午餐費 650元
二、應收午餐費
      學  生 27人
      教職員工12人</t>
    </r>
    <r>
      <rPr>
        <sz val="9"/>
        <rFont val="標楷體"/>
        <family val="4"/>
      </rPr>
      <t>(含每週搭伙1次老師收150元
         2人、每週搭伙2次老師收300元1人)</t>
    </r>
    <r>
      <rPr>
        <sz val="12"/>
        <rFont val="標楷體"/>
        <family val="4"/>
      </rPr>
      <t xml:space="preserve">
      替代役1人
共計：40人
      合  計40人 共24,700元
三、免收減收午餐費
       全免及減收學生午餐費
             計 0 人0 元      
         共計 0 人0 元 
</t>
    </r>
  </si>
  <si>
    <t>103年第1學期貧困午餐補助</t>
  </si>
  <si>
    <t>收10月份午餐費</t>
  </si>
  <si>
    <t>103年10月份學校午餐費明細分類帳</t>
  </si>
  <si>
    <t>午餐食材</t>
  </si>
  <si>
    <t>10月份電費分攤</t>
  </si>
  <si>
    <t>11月份食米</t>
  </si>
  <si>
    <t>瓦斯</t>
  </si>
  <si>
    <t>10 月份薪資</t>
  </si>
  <si>
    <t>清潔用品</t>
  </si>
  <si>
    <t>午餐食材</t>
  </si>
  <si>
    <t>偏遠學生補助費</t>
  </si>
  <si>
    <r>
      <t>一、本月每人收午餐費 650元
二、應收午餐費
      學  生 43人
      教職員工12人</t>
    </r>
    <r>
      <rPr>
        <sz val="9"/>
        <rFont val="標楷體"/>
        <family val="4"/>
      </rPr>
      <t>(含每週搭伙1次老師收130元
         2人、每週搭伙2次老師收650元2人)</t>
    </r>
    <r>
      <rPr>
        <sz val="12"/>
        <rFont val="標楷體"/>
        <family val="4"/>
      </rPr>
      <t xml:space="preserve">
      替代役1人
共計：55人
      合  計55人 共23,110元
三、免收減收午餐費
       全免及減收學生午餐費
             計 0 人0 元      
         共計 0 人0 元 
</t>
    </r>
  </si>
  <si>
    <t>103年10月份學校午餐費收支結算表</t>
  </si>
  <si>
    <t>103年11月份學校午餐費明細分類帳</t>
  </si>
  <si>
    <t>調味料</t>
  </si>
  <si>
    <t>午餐食材9/1-9/12</t>
  </si>
  <si>
    <t>午餐食材9/20-10/9</t>
  </si>
  <si>
    <t>11月廚工薪資</t>
  </si>
  <si>
    <t xml:space="preserve">一、本月每人收午餐費650元
二、應收午餐費
      學 生 43人
      教職員工11人
      替代役1人
共計：55人
      合  計55人 共23,920元
三、免收減收午餐費
       全免及減收學生午餐費
             計 0 人0 元      
         共計 0 人0 元 
</t>
  </si>
  <si>
    <t>103年11月份學校午餐費收支結算表</t>
  </si>
  <si>
    <t>103年12月份學校午餐費明細分類帳</t>
  </si>
  <si>
    <r>
      <t>收</t>
    </r>
    <r>
      <rPr>
        <sz val="12"/>
        <color indexed="12"/>
        <rFont val="Times New Roman"/>
        <family val="1"/>
      </rPr>
      <t>12</t>
    </r>
    <r>
      <rPr>
        <sz val="12"/>
        <color indexed="12"/>
        <rFont val="細明體"/>
        <family val="3"/>
      </rPr>
      <t>月份午餐費</t>
    </r>
  </si>
  <si>
    <t>103/12菜金</t>
  </si>
  <si>
    <t>醬油</t>
  </si>
  <si>
    <t>提帶保鮮膜</t>
  </si>
  <si>
    <t>103年12月份食米申購</t>
  </si>
  <si>
    <t>11/22校慶午餐餐點</t>
  </si>
  <si>
    <t>103/12分攤電費</t>
  </si>
  <si>
    <t>103/12麵包</t>
  </si>
  <si>
    <t>103/12瓦斯</t>
  </si>
  <si>
    <t xml:space="preserve">一、本月每人收午餐費650元
二、應收午餐費
      學 生 42人 
      教職員工13人
共計：55人
      合  計55人 共37,650元
三、免收減收午餐費
       全免及減收學生午餐費
             計 0 人0 元      
         共計 0 人0 元 
</t>
  </si>
  <si>
    <t>103年12月份學校午餐費收支結算表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</si>
</sst>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4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color indexed="12"/>
      <name val="新細明體"/>
      <family val="1"/>
    </font>
    <font>
      <sz val="12"/>
      <name val="Times New Roman"/>
      <family val="1"/>
    </font>
    <font>
      <sz val="9"/>
      <color indexed="18"/>
      <name val="新細明體"/>
      <family val="1"/>
    </font>
    <font>
      <sz val="10"/>
      <color indexed="18"/>
      <name val="標楷體"/>
      <family val="4"/>
    </font>
    <font>
      <sz val="10"/>
      <color indexed="18"/>
      <name val="新細明體"/>
      <family val="1"/>
    </font>
    <font>
      <sz val="12"/>
      <color indexed="18"/>
      <name val="新細明體"/>
      <family val="1"/>
    </font>
    <font>
      <sz val="12"/>
      <color indexed="12"/>
      <name val="新細明體"/>
      <family val="1"/>
    </font>
    <font>
      <sz val="8"/>
      <name val="新細明體"/>
      <family val="1"/>
    </font>
    <font>
      <sz val="8"/>
      <color indexed="18"/>
      <name val="新細明體"/>
      <family val="1"/>
    </font>
    <font>
      <b/>
      <sz val="14"/>
      <name val="Times New Roman"/>
      <family val="1"/>
    </font>
    <font>
      <sz val="16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14"/>
      <color indexed="10"/>
      <name val="新細明體"/>
      <family val="1"/>
    </font>
    <font>
      <sz val="11"/>
      <name val="標楷體"/>
      <family val="4"/>
    </font>
    <font>
      <sz val="14"/>
      <name val="細明體"/>
      <family val="3"/>
    </font>
    <font>
      <sz val="14"/>
      <name val="標楷體"/>
      <family val="4"/>
    </font>
    <font>
      <sz val="9"/>
      <color indexed="10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sz val="9"/>
      <color indexed="12"/>
      <name val="新細明體"/>
      <family val="1"/>
    </font>
    <font>
      <sz val="10"/>
      <color indexed="12"/>
      <name val="新細明體"/>
      <family val="1"/>
    </font>
    <font>
      <sz val="12"/>
      <color indexed="12"/>
      <name val="Times New Roman"/>
      <family val="1"/>
    </font>
    <font>
      <sz val="8"/>
      <color indexed="10"/>
      <name val="新細明體"/>
      <family val="1"/>
    </font>
    <font>
      <sz val="8"/>
      <color indexed="12"/>
      <name val="新細明體"/>
      <family val="1"/>
    </font>
    <font>
      <sz val="12"/>
      <color indexed="18"/>
      <name val="Times New Roman"/>
      <family val="1"/>
    </font>
    <font>
      <sz val="8"/>
      <name val="標楷體"/>
      <family val="4"/>
    </font>
    <font>
      <sz val="12"/>
      <color indexed="18"/>
      <name val="標楷體"/>
      <family val="4"/>
    </font>
    <font>
      <sz val="12"/>
      <color indexed="10"/>
      <name val="標楷體"/>
      <family val="4"/>
    </font>
    <font>
      <sz val="12"/>
      <color indexed="20"/>
      <name val="標楷體"/>
      <family val="4"/>
    </font>
    <font>
      <sz val="12"/>
      <color indexed="12"/>
      <name val="標楷體"/>
      <family val="4"/>
    </font>
    <font>
      <sz val="12"/>
      <color indexed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9">
    <xf numFmtId="0" fontId="0" fillId="0" borderId="0" xfId="0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vertical="center"/>
    </xf>
    <xf numFmtId="182" fontId="8" fillId="0" borderId="1" xfId="16" applyNumberFormat="1" applyFont="1" applyBorder="1" applyAlignment="1">
      <alignment horizontal="right" vertical="center"/>
    </xf>
    <xf numFmtId="182" fontId="8" fillId="0" borderId="5" xfId="16" applyNumberFormat="1" applyFont="1" applyBorder="1" applyAlignment="1">
      <alignment horizontal="right" vertical="center"/>
    </xf>
    <xf numFmtId="182" fontId="10" fillId="0" borderId="1" xfId="16" applyNumberFormat="1" applyFont="1" applyBorder="1" applyAlignment="1">
      <alignment horizontal="right" vertical="center"/>
    </xf>
    <xf numFmtId="182" fontId="10" fillId="0" borderId="5" xfId="16" applyNumberFormat="1" applyFont="1" applyBorder="1" applyAlignment="1">
      <alignment horizontal="right" vertical="center"/>
    </xf>
    <xf numFmtId="182" fontId="9" fillId="0" borderId="1" xfId="16" applyNumberFormat="1" applyFont="1" applyBorder="1" applyAlignment="1">
      <alignment horizontal="right" vertical="center"/>
    </xf>
    <xf numFmtId="182" fontId="8" fillId="0" borderId="0" xfId="16" applyNumberFormat="1" applyFont="1" applyAlignment="1">
      <alignment horizontal="right" vertical="center"/>
    </xf>
    <xf numFmtId="182" fontId="8" fillId="0" borderId="4" xfId="16" applyNumberFormat="1" applyFont="1" applyBorder="1" applyAlignment="1">
      <alignment horizontal="center" vertical="center"/>
    </xf>
    <xf numFmtId="182" fontId="8" fillId="0" borderId="6" xfId="16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176" fontId="2" fillId="0" borderId="1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176" fontId="1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182" fontId="11" fillId="0" borderId="1" xfId="16" applyNumberFormat="1" applyFont="1" applyBorder="1" applyAlignment="1">
      <alignment horizontal="right" vertical="center"/>
    </xf>
    <xf numFmtId="182" fontId="16" fillId="0" borderId="1" xfId="16" applyNumberFormat="1" applyFont="1" applyBorder="1" applyAlignment="1">
      <alignment horizontal="right" vertical="center"/>
    </xf>
    <xf numFmtId="183" fontId="17" fillId="0" borderId="1" xfId="0" applyNumberFormat="1" applyFont="1" applyBorder="1" applyAlignment="1">
      <alignment vertical="center"/>
    </xf>
    <xf numFmtId="183" fontId="18" fillId="0" borderId="1" xfId="0" applyNumberFormat="1" applyFont="1" applyBorder="1" applyAlignment="1">
      <alignment vertical="center"/>
    </xf>
    <xf numFmtId="183" fontId="17" fillId="0" borderId="8" xfId="0" applyNumberFormat="1" applyFont="1" applyBorder="1" applyAlignment="1">
      <alignment vertical="center"/>
    </xf>
    <xf numFmtId="183" fontId="17" fillId="0" borderId="1" xfId="0" applyNumberFormat="1" applyFont="1" applyBorder="1" applyAlignment="1">
      <alignment horizontal="center" vertical="center"/>
    </xf>
    <xf numFmtId="183" fontId="17" fillId="0" borderId="0" xfId="0" applyNumberFormat="1" applyFont="1" applyBorder="1" applyAlignment="1">
      <alignment vertical="center"/>
    </xf>
    <xf numFmtId="176" fontId="17" fillId="0" borderId="1" xfId="0" applyNumberFormat="1" applyFont="1" applyBorder="1" applyAlignment="1">
      <alignment vertical="center"/>
    </xf>
    <xf numFmtId="176" fontId="18" fillId="0" borderId="1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82" fontId="19" fillId="0" borderId="1" xfId="16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4" fillId="2" borderId="7" xfId="0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/>
    </xf>
    <xf numFmtId="180" fontId="5" fillId="2" borderId="1" xfId="0" applyNumberFormat="1" applyFont="1" applyFill="1" applyBorder="1" applyAlignment="1" applyProtection="1">
      <alignment horizontal="right" vertical="center"/>
      <protection/>
    </xf>
    <xf numFmtId="180" fontId="5" fillId="2" borderId="10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82" fontId="4" fillId="0" borderId="1" xfId="16" applyNumberFormat="1" applyFont="1" applyBorder="1" applyAlignment="1">
      <alignment horizontal="center" vertical="center"/>
    </xf>
    <xf numFmtId="182" fontId="4" fillId="0" borderId="1" xfId="16" applyNumberFormat="1" applyFont="1" applyBorder="1" applyAlignment="1">
      <alignment vertical="center"/>
    </xf>
    <xf numFmtId="10" fontId="4" fillId="0" borderId="1" xfId="19" applyNumberFormat="1" applyFont="1" applyBorder="1" applyAlignment="1">
      <alignment vertical="center"/>
    </xf>
    <xf numFmtId="9" fontId="4" fillId="0" borderId="1" xfId="19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82" fontId="4" fillId="0" borderId="0" xfId="16" applyNumberFormat="1" applyFont="1" applyAlignment="1">
      <alignment vertical="center"/>
    </xf>
    <xf numFmtId="0" fontId="5" fillId="0" borderId="12" xfId="0" applyFont="1" applyBorder="1" applyAlignment="1" applyProtection="1">
      <alignment horizontal="right" vertical="center"/>
      <protection locked="0"/>
    </xf>
    <xf numFmtId="0" fontId="2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182" fontId="0" fillId="0" borderId="1" xfId="16" applyNumberFormat="1" applyFont="1" applyBorder="1" applyAlignment="1">
      <alignment horizontal="right" vertical="center"/>
    </xf>
    <xf numFmtId="182" fontId="16" fillId="0" borderId="5" xfId="16" applyNumberFormat="1" applyFont="1" applyBorder="1" applyAlignment="1">
      <alignment horizontal="right" vertical="center"/>
    </xf>
    <xf numFmtId="182" fontId="25" fillId="0" borderId="1" xfId="16" applyNumberFormat="1" applyFont="1" applyBorder="1" applyAlignment="1">
      <alignment horizontal="right" vertical="center"/>
    </xf>
    <xf numFmtId="18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4" fillId="2" borderId="1" xfId="15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 applyProtection="1">
      <alignment horizontal="right" vertical="center"/>
      <protection/>
    </xf>
    <xf numFmtId="0" fontId="4" fillId="2" borderId="14" xfId="0" applyFont="1" applyFill="1" applyBorder="1" applyAlignment="1" applyProtection="1">
      <alignment horizontal="right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/>
    </xf>
    <xf numFmtId="180" fontId="11" fillId="2" borderId="1" xfId="0" applyNumberFormat="1" applyFont="1" applyFill="1" applyBorder="1" applyAlignment="1" applyProtection="1">
      <alignment horizontal="right" vertical="center"/>
      <protection/>
    </xf>
    <xf numFmtId="176" fontId="27" fillId="0" borderId="1" xfId="0" applyNumberFormat="1" applyFont="1" applyBorder="1" applyAlignment="1">
      <alignment vertical="center"/>
    </xf>
    <xf numFmtId="176" fontId="28" fillId="0" borderId="1" xfId="0" applyNumberFormat="1" applyFont="1" applyBorder="1" applyAlignment="1">
      <alignment vertical="center"/>
    </xf>
    <xf numFmtId="176" fontId="28" fillId="0" borderId="1" xfId="0" applyNumberFormat="1" applyFont="1" applyBorder="1" applyAlignment="1">
      <alignment vertical="center" shrinkToFit="1"/>
    </xf>
    <xf numFmtId="176" fontId="29" fillId="0" borderId="0" xfId="0" applyNumberFormat="1" applyFont="1" applyBorder="1" applyAlignment="1">
      <alignment vertical="center"/>
    </xf>
    <xf numFmtId="176" fontId="30" fillId="0" borderId="1" xfId="0" applyNumberFormat="1" applyFont="1" applyBorder="1" applyAlignment="1">
      <alignment vertical="center"/>
    </xf>
    <xf numFmtId="176" fontId="31" fillId="0" borderId="1" xfId="0" applyNumberFormat="1" applyFont="1" applyBorder="1" applyAlignment="1">
      <alignment vertical="center"/>
    </xf>
    <xf numFmtId="176" fontId="16" fillId="0" borderId="1" xfId="0" applyNumberFormat="1" applyFont="1" applyBorder="1" applyAlignment="1">
      <alignment vertical="center" shrinkToFit="1"/>
    </xf>
    <xf numFmtId="176" fontId="16" fillId="0" borderId="0" xfId="0" applyNumberFormat="1" applyFont="1" applyBorder="1" applyAlignment="1">
      <alignment vertical="center"/>
    </xf>
    <xf numFmtId="183" fontId="33" fillId="0" borderId="1" xfId="0" applyNumberFormat="1" applyFont="1" applyBorder="1" applyAlignment="1">
      <alignment vertical="center"/>
    </xf>
    <xf numFmtId="183" fontId="34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30" fillId="0" borderId="1" xfId="0" applyNumberFormat="1" applyFont="1" applyBorder="1" applyAlignment="1">
      <alignment horizontal="center" vertical="center"/>
    </xf>
    <xf numFmtId="184" fontId="34" fillId="0" borderId="1" xfId="16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6" fontId="29" fillId="0" borderId="1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31" fillId="0" borderId="1" xfId="0" applyNumberFormat="1" applyFont="1" applyBorder="1" applyAlignment="1">
      <alignment horizontal="center" vertical="center"/>
    </xf>
    <xf numFmtId="176" fontId="28" fillId="0" borderId="1" xfId="0" applyNumberFormat="1" applyFont="1" applyBorder="1" applyAlignment="1">
      <alignment horizontal="center" vertical="center"/>
    </xf>
    <xf numFmtId="176" fontId="29" fillId="0" borderId="1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vertical="center"/>
    </xf>
    <xf numFmtId="176" fontId="15" fillId="0" borderId="1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 shrinkToFit="1"/>
    </xf>
    <xf numFmtId="176" fontId="16" fillId="2" borderId="1" xfId="0" applyNumberFormat="1" applyFont="1" applyFill="1" applyBorder="1" applyAlignment="1">
      <alignment vertical="center"/>
    </xf>
    <xf numFmtId="176" fontId="31" fillId="2" borderId="1" xfId="0" applyNumberFormat="1" applyFont="1" applyFill="1" applyBorder="1" applyAlignment="1">
      <alignment vertical="center"/>
    </xf>
    <xf numFmtId="0" fontId="36" fillId="0" borderId="1" xfId="0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37" fillId="0" borderId="1" xfId="0" applyNumberFormat="1" applyFont="1" applyBorder="1" applyAlignment="1">
      <alignment vertical="center" shrinkToFit="1"/>
    </xf>
    <xf numFmtId="176" fontId="37" fillId="0" borderId="0" xfId="0" applyNumberFormat="1" applyFont="1" applyBorder="1" applyAlignment="1">
      <alignment vertical="center"/>
    </xf>
    <xf numFmtId="176" fontId="38" fillId="0" borderId="0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37" fillId="0" borderId="1" xfId="0" applyNumberFormat="1" applyFont="1" applyBorder="1" applyAlignment="1">
      <alignment vertical="center"/>
    </xf>
    <xf numFmtId="176" fontId="38" fillId="0" borderId="1" xfId="0" applyNumberFormat="1" applyFont="1" applyBorder="1" applyAlignment="1">
      <alignment vertical="center"/>
    </xf>
    <xf numFmtId="176" fontId="38" fillId="0" borderId="1" xfId="0" applyNumberFormat="1" applyFont="1" applyBorder="1" applyAlignment="1">
      <alignment vertical="center" shrinkToFit="1"/>
    </xf>
    <xf numFmtId="176" fontId="39" fillId="0" borderId="1" xfId="0" applyNumberFormat="1" applyFont="1" applyBorder="1" applyAlignment="1">
      <alignment vertical="center"/>
    </xf>
    <xf numFmtId="176" fontId="39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0" fillId="0" borderId="1" xfId="0" applyNumberFormat="1" applyFont="1" applyBorder="1" applyAlignment="1">
      <alignment horizontal="left" vertical="center" shrinkToFit="1"/>
    </xf>
    <xf numFmtId="176" fontId="40" fillId="0" borderId="1" xfId="0" applyNumberFormat="1" applyFont="1" applyBorder="1" applyAlignment="1">
      <alignment vertical="center" shrinkToFit="1"/>
    </xf>
    <xf numFmtId="176" fontId="40" fillId="0" borderId="1" xfId="0" applyNumberFormat="1" applyFont="1" applyBorder="1" applyAlignment="1">
      <alignment vertical="center"/>
    </xf>
    <xf numFmtId="183" fontId="40" fillId="0" borderId="1" xfId="16" applyNumberFormat="1" applyFont="1" applyBorder="1" applyAlignment="1">
      <alignment vertical="center"/>
    </xf>
    <xf numFmtId="183" fontId="38" fillId="0" borderId="1" xfId="16" applyNumberFormat="1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4" fillId="0" borderId="13" xfId="0" applyFont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0" fillId="0" borderId="16" xfId="0" applyFont="1" applyBorder="1" applyAlignment="1" applyProtection="1">
      <alignment horizontal="right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26" fillId="0" borderId="7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2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workbookViewId="0" topLeftCell="A1">
      <pane ySplit="2" topLeftCell="BM3" activePane="bottomLeft" state="frozen"/>
      <selection pane="topLeft" activeCell="A1" sqref="A1"/>
      <selection pane="bottomLeft" activeCell="F123" sqref="F123"/>
    </sheetView>
  </sheetViews>
  <sheetFormatPr defaultColWidth="9.00390625" defaultRowHeight="22.5" customHeight="1"/>
  <cols>
    <col min="1" max="1" width="5.50390625" style="13" customWidth="1"/>
    <col min="2" max="2" width="4.375" style="13" customWidth="1"/>
    <col min="3" max="3" width="4.00390625" style="13" customWidth="1"/>
    <col min="4" max="4" width="5.875" style="9" customWidth="1"/>
    <col min="5" max="5" width="27.75390625" style="9" customWidth="1"/>
    <col min="6" max="6" width="13.875" style="21" customWidth="1"/>
    <col min="7" max="7" width="13.75390625" style="21" customWidth="1"/>
    <col min="8" max="8" width="16.375" style="21" customWidth="1"/>
    <col min="9" max="16384" width="8.875" style="9" customWidth="1"/>
  </cols>
  <sheetData>
    <row r="1" spans="1:8" ht="32.25" customHeight="1" thickBot="1">
      <c r="A1" s="179" t="str">
        <f>'07分類帳'!A1:I1</f>
        <v>嘉義縣中埔鄉灣潭國民小學</v>
      </c>
      <c r="B1" s="179"/>
      <c r="C1" s="179"/>
      <c r="D1" s="179"/>
      <c r="E1" s="179"/>
      <c r="F1" s="174" t="s">
        <v>220</v>
      </c>
      <c r="G1" s="174"/>
      <c r="H1" s="174"/>
    </row>
    <row r="2" spans="1:8" ht="40.5" customHeight="1">
      <c r="A2" s="6" t="s">
        <v>20</v>
      </c>
      <c r="B2" s="7" t="s">
        <v>21</v>
      </c>
      <c r="C2" s="7" t="s">
        <v>22</v>
      </c>
      <c r="D2" s="8" t="s">
        <v>23</v>
      </c>
      <c r="E2" s="7" t="s">
        <v>24</v>
      </c>
      <c r="F2" s="22" t="s">
        <v>25</v>
      </c>
      <c r="G2" s="22" t="s">
        <v>26</v>
      </c>
      <c r="H2" s="23" t="s">
        <v>27</v>
      </c>
    </row>
    <row r="3" spans="1:8" ht="22.5" customHeight="1">
      <c r="A3" s="10">
        <v>102</v>
      </c>
      <c r="B3" s="11">
        <v>7</v>
      </c>
      <c r="C3" s="11">
        <v>1</v>
      </c>
      <c r="D3" s="11"/>
      <c r="E3" s="11" t="s">
        <v>188</v>
      </c>
      <c r="F3" s="16">
        <f>'07分類帳'!F4</f>
        <v>148859</v>
      </c>
      <c r="G3" s="16"/>
      <c r="H3" s="17">
        <f>F3</f>
        <v>148859</v>
      </c>
    </row>
    <row r="4" spans="1:8" ht="22.5" customHeight="1">
      <c r="A4" s="10">
        <v>102</v>
      </c>
      <c r="B4" s="11"/>
      <c r="C4" s="11"/>
      <c r="D4" s="11"/>
      <c r="E4" s="12" t="s">
        <v>203</v>
      </c>
      <c r="F4" s="16">
        <f>'07分類帳'!F48-F3</f>
        <v>0</v>
      </c>
      <c r="G4" s="16"/>
      <c r="H4" s="17">
        <f>F4-G4</f>
        <v>0</v>
      </c>
    </row>
    <row r="5" spans="1:8" ht="22.5" customHeight="1">
      <c r="A5" s="10">
        <v>102</v>
      </c>
      <c r="B5" s="11">
        <v>7</v>
      </c>
      <c r="C5" s="11">
        <v>31</v>
      </c>
      <c r="D5" s="11"/>
      <c r="E5" s="11" t="s">
        <v>7</v>
      </c>
      <c r="F5" s="16"/>
      <c r="G5" s="16">
        <f>'07分類帳'!G48</f>
        <v>0</v>
      </c>
      <c r="H5" s="17">
        <f aca="true" t="shared" si="0" ref="H5:H11">H4+F5-G5</f>
        <v>0</v>
      </c>
    </row>
    <row r="6" spans="1:8" ht="22.5" customHeight="1">
      <c r="A6" s="10"/>
      <c r="B6" s="11"/>
      <c r="C6" s="11"/>
      <c r="D6" s="11"/>
      <c r="E6" s="11" t="s">
        <v>41</v>
      </c>
      <c r="F6" s="16"/>
      <c r="G6" s="16">
        <f>'07分類帳'!H48</f>
        <v>0</v>
      </c>
      <c r="H6" s="17">
        <f t="shared" si="0"/>
        <v>0</v>
      </c>
    </row>
    <row r="7" spans="1:8" ht="22.5" customHeight="1">
      <c r="A7" s="10"/>
      <c r="B7" s="11"/>
      <c r="C7" s="11"/>
      <c r="D7" s="11"/>
      <c r="E7" s="11" t="s">
        <v>8</v>
      </c>
      <c r="F7" s="16"/>
      <c r="G7" s="16">
        <f>'07分類帳'!I48</f>
        <v>0</v>
      </c>
      <c r="H7" s="17">
        <f t="shared" si="0"/>
        <v>0</v>
      </c>
    </row>
    <row r="8" spans="1:8" ht="22.5" customHeight="1">
      <c r="A8" s="10"/>
      <c r="B8" s="11"/>
      <c r="C8" s="11"/>
      <c r="D8" s="11"/>
      <c r="E8" s="11" t="s">
        <v>9</v>
      </c>
      <c r="F8" s="16"/>
      <c r="G8" s="16">
        <f>'07分類帳'!J48</f>
        <v>0</v>
      </c>
      <c r="H8" s="17">
        <f t="shared" si="0"/>
        <v>0</v>
      </c>
    </row>
    <row r="9" spans="1:8" ht="22.5" customHeight="1">
      <c r="A9" s="10"/>
      <c r="B9" s="11"/>
      <c r="C9" s="11"/>
      <c r="D9" s="11"/>
      <c r="E9" s="11" t="s">
        <v>17</v>
      </c>
      <c r="F9" s="16"/>
      <c r="G9" s="16">
        <f>'07分類帳'!K48</f>
        <v>0</v>
      </c>
      <c r="H9" s="17">
        <f t="shared" si="0"/>
        <v>0</v>
      </c>
    </row>
    <row r="10" spans="1:8" ht="22.5" customHeight="1">
      <c r="A10" s="10"/>
      <c r="B10" s="11"/>
      <c r="C10" s="11"/>
      <c r="D10" s="11"/>
      <c r="E10" s="11" t="s">
        <v>176</v>
      </c>
      <c r="F10" s="16"/>
      <c r="G10" s="16">
        <f>'07分類帳'!L48</f>
        <v>0</v>
      </c>
      <c r="H10" s="17">
        <f t="shared" si="0"/>
        <v>0</v>
      </c>
    </row>
    <row r="11" spans="1:8" ht="22.5" customHeight="1">
      <c r="A11" s="10"/>
      <c r="B11" s="11"/>
      <c r="C11" s="11"/>
      <c r="D11" s="11"/>
      <c r="E11" s="11" t="s">
        <v>30</v>
      </c>
      <c r="F11" s="16"/>
      <c r="G11" s="16">
        <f>'07分類帳'!M48</f>
        <v>0</v>
      </c>
      <c r="H11" s="17">
        <f t="shared" si="0"/>
        <v>0</v>
      </c>
    </row>
    <row r="12" spans="1:8" ht="22.5" customHeight="1">
      <c r="A12" s="10"/>
      <c r="B12" s="11"/>
      <c r="C12" s="11"/>
      <c r="D12" s="11"/>
      <c r="E12" s="11" t="s">
        <v>29</v>
      </c>
      <c r="F12" s="16"/>
      <c r="G12" s="16">
        <f>'07分類帳'!N48</f>
        <v>0</v>
      </c>
      <c r="H12" s="17">
        <f>H11+F12-G12</f>
        <v>0</v>
      </c>
    </row>
    <row r="13" spans="1:8" ht="22.5" customHeight="1">
      <c r="A13" s="10"/>
      <c r="B13" s="11"/>
      <c r="C13" s="11"/>
      <c r="D13" s="11"/>
      <c r="E13" s="90" t="s">
        <v>177</v>
      </c>
      <c r="F13" s="18">
        <f>SUM(F3:F12)</f>
        <v>148859</v>
      </c>
      <c r="G13" s="18">
        <f>SUM(G3:G12)</f>
        <v>0</v>
      </c>
      <c r="H13" s="19">
        <f>F13-G13</f>
        <v>148859</v>
      </c>
    </row>
    <row r="14" spans="1:8" ht="22.5" customHeight="1">
      <c r="A14" s="10"/>
      <c r="B14" s="11"/>
      <c r="C14" s="11"/>
      <c r="D14" s="11"/>
      <c r="E14" s="90" t="s">
        <v>204</v>
      </c>
      <c r="F14" s="18">
        <f>F13</f>
        <v>148859</v>
      </c>
      <c r="G14" s="18">
        <f>G13</f>
        <v>0</v>
      </c>
      <c r="H14" s="19">
        <f>F14-G14</f>
        <v>148859</v>
      </c>
    </row>
    <row r="15" spans="1:8" ht="22.5" customHeight="1">
      <c r="A15" s="10">
        <v>102</v>
      </c>
      <c r="B15" s="11">
        <v>8</v>
      </c>
      <c r="C15" s="11"/>
      <c r="D15" s="11"/>
      <c r="E15" s="12" t="s">
        <v>205</v>
      </c>
      <c r="F15" s="16">
        <f>'08分類帳'!F48</f>
        <v>0</v>
      </c>
      <c r="G15" s="16"/>
      <c r="H15" s="17">
        <f>F15-G15</f>
        <v>0</v>
      </c>
    </row>
    <row r="16" spans="1:8" ht="22.5" customHeight="1">
      <c r="A16" s="10">
        <v>102</v>
      </c>
      <c r="B16" s="11">
        <v>8</v>
      </c>
      <c r="C16" s="11">
        <v>31</v>
      </c>
      <c r="D16" s="11"/>
      <c r="E16" s="11" t="s">
        <v>7</v>
      </c>
      <c r="F16" s="16"/>
      <c r="G16" s="16">
        <f>'08分類帳'!G48</f>
        <v>0</v>
      </c>
      <c r="H16" s="17">
        <f aca="true" t="shared" si="1" ref="H16:H22">H15+F16-G16</f>
        <v>0</v>
      </c>
    </row>
    <row r="17" spans="1:8" ht="22.5" customHeight="1">
      <c r="A17" s="10"/>
      <c r="B17" s="11"/>
      <c r="C17" s="11"/>
      <c r="D17" s="11"/>
      <c r="E17" s="11" t="s">
        <v>41</v>
      </c>
      <c r="F17" s="16"/>
      <c r="G17" s="16">
        <f>'08分類帳'!H48</f>
        <v>0</v>
      </c>
      <c r="H17" s="17">
        <f t="shared" si="1"/>
        <v>0</v>
      </c>
    </row>
    <row r="18" spans="1:8" ht="22.5" customHeight="1">
      <c r="A18" s="10"/>
      <c r="B18" s="11"/>
      <c r="C18" s="11"/>
      <c r="D18" s="11"/>
      <c r="E18" s="11" t="s">
        <v>8</v>
      </c>
      <c r="F18" s="16"/>
      <c r="G18" s="16">
        <f>'08分類帳'!I48</f>
        <v>0</v>
      </c>
      <c r="H18" s="17">
        <f t="shared" si="1"/>
        <v>0</v>
      </c>
    </row>
    <row r="19" spans="1:8" ht="22.5" customHeight="1">
      <c r="A19" s="10"/>
      <c r="B19" s="11"/>
      <c r="C19" s="11"/>
      <c r="D19" s="11"/>
      <c r="E19" s="11" t="s">
        <v>9</v>
      </c>
      <c r="F19" s="16"/>
      <c r="G19" s="16">
        <f>'08分類帳'!J48</f>
        <v>0</v>
      </c>
      <c r="H19" s="17">
        <f t="shared" si="1"/>
        <v>0</v>
      </c>
    </row>
    <row r="20" spans="1:8" ht="22.5" customHeight="1">
      <c r="A20" s="10"/>
      <c r="B20" s="11"/>
      <c r="C20" s="11"/>
      <c r="D20" s="11"/>
      <c r="E20" s="11" t="s">
        <v>17</v>
      </c>
      <c r="F20" s="16"/>
      <c r="G20" s="16">
        <f>'08分類帳'!K48</f>
        <v>0</v>
      </c>
      <c r="H20" s="17">
        <f t="shared" si="1"/>
        <v>0</v>
      </c>
    </row>
    <row r="21" spans="1:8" ht="22.5" customHeight="1">
      <c r="A21" s="10"/>
      <c r="B21" s="11"/>
      <c r="C21" s="11"/>
      <c r="D21" s="11"/>
      <c r="E21" s="11" t="s">
        <v>176</v>
      </c>
      <c r="F21" s="16"/>
      <c r="G21" s="16">
        <f>'08分類帳'!L48</f>
        <v>0</v>
      </c>
      <c r="H21" s="17">
        <f t="shared" si="1"/>
        <v>0</v>
      </c>
    </row>
    <row r="22" spans="1:8" ht="22.5" customHeight="1">
      <c r="A22" s="10"/>
      <c r="B22" s="11"/>
      <c r="C22" s="11"/>
      <c r="D22" s="11"/>
      <c r="E22" s="11" t="s">
        <v>30</v>
      </c>
      <c r="F22" s="16"/>
      <c r="G22" s="16">
        <f>'08分類帳'!M48</f>
        <v>0</v>
      </c>
      <c r="H22" s="17">
        <f t="shared" si="1"/>
        <v>0</v>
      </c>
    </row>
    <row r="23" spans="1:8" ht="22.5" customHeight="1">
      <c r="A23" s="10"/>
      <c r="B23" s="11"/>
      <c r="C23" s="11"/>
      <c r="D23" s="11"/>
      <c r="E23" s="11" t="s">
        <v>29</v>
      </c>
      <c r="F23" s="16"/>
      <c r="G23" s="16">
        <f>'08分類帳'!N48</f>
        <v>0</v>
      </c>
      <c r="H23" s="17">
        <f>H22+F23-G23</f>
        <v>0</v>
      </c>
    </row>
    <row r="24" spans="1:8" ht="22.5" customHeight="1">
      <c r="A24" s="10"/>
      <c r="B24" s="11"/>
      <c r="C24" s="11"/>
      <c r="D24" s="11"/>
      <c r="E24" s="90" t="s">
        <v>177</v>
      </c>
      <c r="F24" s="18">
        <f>SUM(F15:F23)</f>
        <v>0</v>
      </c>
      <c r="G24" s="18">
        <f>SUM(G16:G23)</f>
        <v>0</v>
      </c>
      <c r="H24" s="19">
        <f>F24-G24</f>
        <v>0</v>
      </c>
    </row>
    <row r="25" spans="1:8" ht="22.5" customHeight="1">
      <c r="A25" s="10"/>
      <c r="B25" s="11"/>
      <c r="C25" s="11"/>
      <c r="D25" s="11"/>
      <c r="E25" s="90" t="s">
        <v>206</v>
      </c>
      <c r="F25" s="18">
        <f>F24+F14</f>
        <v>148859</v>
      </c>
      <c r="G25" s="18">
        <f>G24+G14</f>
        <v>0</v>
      </c>
      <c r="H25" s="19">
        <f>F25-G25</f>
        <v>148859</v>
      </c>
    </row>
    <row r="26" spans="1:8" ht="22.5" customHeight="1">
      <c r="A26" s="10">
        <v>102</v>
      </c>
      <c r="B26" s="11">
        <v>9</v>
      </c>
      <c r="C26" s="11"/>
      <c r="D26" s="11"/>
      <c r="E26" s="12" t="s">
        <v>28</v>
      </c>
      <c r="F26" s="16">
        <f>'09分類帳'!F20</f>
        <v>24700</v>
      </c>
      <c r="G26" s="16"/>
      <c r="H26" s="17">
        <f>F26-G26</f>
        <v>24700</v>
      </c>
    </row>
    <row r="27" spans="1:8" ht="22.5" customHeight="1">
      <c r="A27" s="10">
        <v>102</v>
      </c>
      <c r="B27" s="11">
        <v>9</v>
      </c>
      <c r="C27" s="11">
        <v>30</v>
      </c>
      <c r="D27" s="11"/>
      <c r="E27" s="11" t="s">
        <v>7</v>
      </c>
      <c r="F27" s="16"/>
      <c r="G27" s="16">
        <f>'09分類帳'!G20</f>
        <v>5717</v>
      </c>
      <c r="H27" s="17">
        <f aca="true" t="shared" si="2" ref="H27:H33">H26+F27-G27</f>
        <v>18983</v>
      </c>
    </row>
    <row r="28" spans="1:8" ht="22.5" customHeight="1">
      <c r="A28" s="10"/>
      <c r="B28" s="11"/>
      <c r="C28" s="11"/>
      <c r="D28" s="11"/>
      <c r="E28" s="11" t="s">
        <v>41</v>
      </c>
      <c r="F28" s="16"/>
      <c r="G28" s="16">
        <f>'09分類帳'!H20</f>
        <v>7275</v>
      </c>
      <c r="H28" s="17">
        <f t="shared" si="2"/>
        <v>11708</v>
      </c>
    </row>
    <row r="29" spans="1:8" ht="22.5" customHeight="1">
      <c r="A29" s="10"/>
      <c r="B29" s="11"/>
      <c r="C29" s="11"/>
      <c r="D29" s="11"/>
      <c r="E29" s="11" t="s">
        <v>8</v>
      </c>
      <c r="F29" s="16"/>
      <c r="G29" s="16">
        <f>'09分類帳'!I20</f>
        <v>0</v>
      </c>
      <c r="H29" s="17">
        <f t="shared" si="2"/>
        <v>11708</v>
      </c>
    </row>
    <row r="30" spans="1:8" ht="22.5" customHeight="1">
      <c r="A30" s="10"/>
      <c r="B30" s="11"/>
      <c r="C30" s="11"/>
      <c r="D30" s="11"/>
      <c r="E30" s="11" t="s">
        <v>9</v>
      </c>
      <c r="F30" s="16"/>
      <c r="G30" s="16">
        <f>'09分類帳'!J20</f>
        <v>330</v>
      </c>
      <c r="H30" s="17">
        <f t="shared" si="2"/>
        <v>11378</v>
      </c>
    </row>
    <row r="31" spans="1:8" ht="22.5" customHeight="1">
      <c r="A31" s="10"/>
      <c r="B31" s="11"/>
      <c r="C31" s="11"/>
      <c r="D31" s="11"/>
      <c r="E31" s="11" t="s">
        <v>17</v>
      </c>
      <c r="F31" s="16"/>
      <c r="G31" s="16">
        <f>'09分類帳'!K20</f>
        <v>15847</v>
      </c>
      <c r="H31" s="17">
        <f t="shared" si="2"/>
        <v>-4469</v>
      </c>
    </row>
    <row r="32" spans="1:8" ht="22.5" customHeight="1">
      <c r="A32" s="10"/>
      <c r="B32" s="11"/>
      <c r="C32" s="11"/>
      <c r="D32" s="11"/>
      <c r="E32" s="11" t="s">
        <v>176</v>
      </c>
      <c r="F32" s="16"/>
      <c r="G32" s="16">
        <f>'09分類帳'!L20</f>
        <v>5165</v>
      </c>
      <c r="H32" s="17">
        <f t="shared" si="2"/>
        <v>-9634</v>
      </c>
    </row>
    <row r="33" spans="1:8" ht="22.5" customHeight="1">
      <c r="A33" s="10"/>
      <c r="B33" s="11"/>
      <c r="C33" s="11"/>
      <c r="D33" s="11"/>
      <c r="E33" s="11" t="s">
        <v>30</v>
      </c>
      <c r="F33" s="16"/>
      <c r="G33" s="16">
        <f>'09分類帳'!M20</f>
        <v>0</v>
      </c>
      <c r="H33" s="17">
        <f t="shared" si="2"/>
        <v>-9634</v>
      </c>
    </row>
    <row r="34" spans="1:8" ht="22.5" customHeight="1">
      <c r="A34" s="10"/>
      <c r="B34" s="11"/>
      <c r="C34" s="11"/>
      <c r="D34" s="11"/>
      <c r="E34" s="11" t="s">
        <v>29</v>
      </c>
      <c r="F34" s="16"/>
      <c r="G34" s="16">
        <f>'09分類帳'!N20</f>
        <v>345</v>
      </c>
      <c r="H34" s="17">
        <f>H33+F34-G34</f>
        <v>-9979</v>
      </c>
    </row>
    <row r="35" spans="1:8" ht="22.5" customHeight="1">
      <c r="A35" s="10"/>
      <c r="B35" s="11"/>
      <c r="C35" s="11"/>
      <c r="D35" s="11"/>
      <c r="E35" s="90" t="s">
        <v>177</v>
      </c>
      <c r="F35" s="18">
        <f>SUM(F26:F34)</f>
        <v>24700</v>
      </c>
      <c r="G35" s="18">
        <f>SUM(G27:G34)</f>
        <v>34679</v>
      </c>
      <c r="H35" s="19">
        <f>F35-G35</f>
        <v>-9979</v>
      </c>
    </row>
    <row r="36" spans="1:8" ht="22.5" customHeight="1">
      <c r="A36" s="10"/>
      <c r="B36" s="11"/>
      <c r="C36" s="11"/>
      <c r="D36" s="11"/>
      <c r="E36" s="90" t="s">
        <v>178</v>
      </c>
      <c r="F36" s="18">
        <f>F35+F25</f>
        <v>173559</v>
      </c>
      <c r="G36" s="18">
        <f>G35+G25</f>
        <v>34679</v>
      </c>
      <c r="H36" s="19">
        <f>F36-G36</f>
        <v>138880</v>
      </c>
    </row>
    <row r="37" spans="1:8" ht="22.5" customHeight="1">
      <c r="A37" s="10">
        <v>102</v>
      </c>
      <c r="B37" s="11">
        <v>10</v>
      </c>
      <c r="C37" s="11"/>
      <c r="D37" s="11"/>
      <c r="E37" s="12" t="s">
        <v>33</v>
      </c>
      <c r="F37" s="16">
        <f>'10分類帳'!F18</f>
        <v>136710</v>
      </c>
      <c r="G37" s="16"/>
      <c r="H37" s="17">
        <f>H36+F37-G37</f>
        <v>275590</v>
      </c>
    </row>
    <row r="38" spans="1:8" ht="22.5" customHeight="1">
      <c r="A38" s="10">
        <v>102</v>
      </c>
      <c r="B38" s="11">
        <v>10</v>
      </c>
      <c r="C38" s="11">
        <v>31</v>
      </c>
      <c r="D38" s="11"/>
      <c r="E38" s="11" t="s">
        <v>7</v>
      </c>
      <c r="F38" s="16"/>
      <c r="G38" s="16">
        <f>'10分類帳'!G18</f>
        <v>2136</v>
      </c>
      <c r="H38" s="17">
        <f aca="true" t="shared" si="3" ref="H38:H44">H37+F38-G38</f>
        <v>273454</v>
      </c>
    </row>
    <row r="39" spans="1:8" ht="22.5" customHeight="1">
      <c r="A39" s="10"/>
      <c r="B39" s="11"/>
      <c r="C39" s="11"/>
      <c r="D39" s="11"/>
      <c r="E39" s="11" t="s">
        <v>41</v>
      </c>
      <c r="F39" s="16"/>
      <c r="G39" s="16">
        <f>'10分類帳'!H18</f>
        <v>20777</v>
      </c>
      <c r="H39" s="17">
        <f t="shared" si="3"/>
        <v>252677</v>
      </c>
    </row>
    <row r="40" spans="1:8" ht="22.5" customHeight="1">
      <c r="A40" s="10"/>
      <c r="B40" s="11"/>
      <c r="C40" s="11"/>
      <c r="D40" s="11"/>
      <c r="E40" s="11" t="s">
        <v>8</v>
      </c>
      <c r="F40" s="16"/>
      <c r="G40" s="16">
        <f>'10分類帳'!I18</f>
        <v>0</v>
      </c>
      <c r="H40" s="17">
        <f t="shared" si="3"/>
        <v>252677</v>
      </c>
    </row>
    <row r="41" spans="1:8" ht="22.5" customHeight="1">
      <c r="A41" s="10"/>
      <c r="B41" s="11"/>
      <c r="C41" s="11"/>
      <c r="D41" s="11"/>
      <c r="E41" s="11" t="s">
        <v>9</v>
      </c>
      <c r="F41" s="16"/>
      <c r="G41" s="16">
        <f>'10分類帳'!J18</f>
        <v>0</v>
      </c>
      <c r="H41" s="17">
        <f t="shared" si="3"/>
        <v>252677</v>
      </c>
    </row>
    <row r="42" spans="1:8" ht="22.5" customHeight="1">
      <c r="A42" s="10"/>
      <c r="B42" s="11"/>
      <c r="C42" s="11"/>
      <c r="D42" s="11"/>
      <c r="E42" s="11" t="s">
        <v>17</v>
      </c>
      <c r="F42" s="16"/>
      <c r="G42" s="16">
        <f>'10分類帳'!K18</f>
        <v>16386</v>
      </c>
      <c r="H42" s="17">
        <f t="shared" si="3"/>
        <v>236291</v>
      </c>
    </row>
    <row r="43" spans="1:8" ht="22.5" customHeight="1">
      <c r="A43" s="10"/>
      <c r="B43" s="11"/>
      <c r="C43" s="11"/>
      <c r="D43" s="11"/>
      <c r="E43" s="11" t="s">
        <v>176</v>
      </c>
      <c r="F43" s="16"/>
      <c r="G43" s="16">
        <f>'10分類帳'!L18</f>
        <v>4783</v>
      </c>
      <c r="H43" s="17">
        <f t="shared" si="3"/>
        <v>231508</v>
      </c>
    </row>
    <row r="44" spans="1:8" ht="22.5" customHeight="1">
      <c r="A44" s="10"/>
      <c r="B44" s="11"/>
      <c r="C44" s="11"/>
      <c r="D44" s="11"/>
      <c r="E44" s="11" t="s">
        <v>30</v>
      </c>
      <c r="F44" s="16"/>
      <c r="G44" s="16">
        <f>'10分類帳'!M18</f>
        <v>0</v>
      </c>
      <c r="H44" s="17">
        <f t="shared" si="3"/>
        <v>231508</v>
      </c>
    </row>
    <row r="45" spans="1:8" ht="22.5" customHeight="1">
      <c r="A45" s="10"/>
      <c r="B45" s="11"/>
      <c r="C45" s="11"/>
      <c r="D45" s="11"/>
      <c r="E45" s="11" t="s">
        <v>29</v>
      </c>
      <c r="F45" s="16"/>
      <c r="G45" s="16">
        <f>'10分類帳'!N18</f>
        <v>278</v>
      </c>
      <c r="H45" s="17">
        <f>H44+F45-G45</f>
        <v>231230</v>
      </c>
    </row>
    <row r="46" spans="1:8" ht="22.5" customHeight="1">
      <c r="A46" s="10"/>
      <c r="B46" s="11"/>
      <c r="C46" s="11"/>
      <c r="D46" s="11"/>
      <c r="E46" s="90" t="s">
        <v>92</v>
      </c>
      <c r="F46" s="18">
        <f>SUM(F37:F45)</f>
        <v>136710</v>
      </c>
      <c r="G46" s="18">
        <f>SUM(G38:G45)</f>
        <v>44360</v>
      </c>
      <c r="H46" s="19">
        <f>F46-G46</f>
        <v>92350</v>
      </c>
    </row>
    <row r="47" spans="1:8" ht="22.5" customHeight="1">
      <c r="A47" s="10"/>
      <c r="B47" s="11"/>
      <c r="C47" s="11"/>
      <c r="D47" s="11"/>
      <c r="E47" s="90" t="s">
        <v>179</v>
      </c>
      <c r="F47" s="46">
        <f>F36+F46</f>
        <v>310269</v>
      </c>
      <c r="G47" s="46">
        <f>G36+G46</f>
        <v>79039</v>
      </c>
      <c r="H47" s="19">
        <f>F47-G47</f>
        <v>231230</v>
      </c>
    </row>
    <row r="48" spans="1:8" ht="22.5" customHeight="1">
      <c r="A48" s="10">
        <v>102</v>
      </c>
      <c r="B48" s="11">
        <v>11</v>
      </c>
      <c r="C48" s="11"/>
      <c r="D48" s="11"/>
      <c r="E48" s="12" t="s">
        <v>34</v>
      </c>
      <c r="F48" s="16">
        <f>'11分類帳'!F12</f>
        <v>5890</v>
      </c>
      <c r="G48" s="16"/>
      <c r="H48" s="17">
        <f>H47+F48-G48</f>
        <v>237120</v>
      </c>
    </row>
    <row r="49" spans="1:8" ht="22.5" customHeight="1">
      <c r="A49" s="10">
        <v>102</v>
      </c>
      <c r="B49" s="11">
        <v>11</v>
      </c>
      <c r="C49" s="11">
        <v>30</v>
      </c>
      <c r="D49" s="11"/>
      <c r="E49" s="11" t="s">
        <v>7</v>
      </c>
      <c r="F49" s="16"/>
      <c r="G49" s="16">
        <f>'11分類帳'!G12</f>
        <v>0</v>
      </c>
      <c r="H49" s="17">
        <f>H48+F49-G49</f>
        <v>237120</v>
      </c>
    </row>
    <row r="50" spans="1:8" ht="22.5" customHeight="1">
      <c r="A50" s="10"/>
      <c r="B50" s="11"/>
      <c r="C50" s="11"/>
      <c r="D50" s="11"/>
      <c r="E50" s="11" t="s">
        <v>41</v>
      </c>
      <c r="F50" s="16"/>
      <c r="G50" s="16">
        <f>'11分類帳'!H12</f>
        <v>15504</v>
      </c>
      <c r="H50" s="17">
        <f aca="true" t="shared" si="4" ref="H50:H55">H49+F50-G50</f>
        <v>221616</v>
      </c>
    </row>
    <row r="51" spans="1:8" ht="22.5" customHeight="1">
      <c r="A51" s="10"/>
      <c r="B51" s="11"/>
      <c r="C51" s="11"/>
      <c r="D51" s="11"/>
      <c r="E51" s="11" t="s">
        <v>8</v>
      </c>
      <c r="F51" s="16"/>
      <c r="G51" s="16">
        <f>'11分類帳'!I12</f>
        <v>1560</v>
      </c>
      <c r="H51" s="17">
        <f t="shared" si="4"/>
        <v>220056</v>
      </c>
    </row>
    <row r="52" spans="1:8" ht="22.5" customHeight="1">
      <c r="A52" s="10"/>
      <c r="B52" s="11"/>
      <c r="C52" s="11"/>
      <c r="D52" s="11"/>
      <c r="E52" s="11" t="s">
        <v>9</v>
      </c>
      <c r="F52" s="16"/>
      <c r="G52" s="16">
        <f>'11分類帳'!J12</f>
        <v>510</v>
      </c>
      <c r="H52" s="17">
        <f t="shared" si="4"/>
        <v>219546</v>
      </c>
    </row>
    <row r="53" spans="1:8" ht="22.5" customHeight="1">
      <c r="A53" s="10"/>
      <c r="B53" s="11"/>
      <c r="C53" s="11"/>
      <c r="D53" s="11"/>
      <c r="E53" s="11" t="s">
        <v>17</v>
      </c>
      <c r="F53" s="16"/>
      <c r="G53" s="16">
        <f>'11分類帳'!K12</f>
        <v>14145</v>
      </c>
      <c r="H53" s="17">
        <f t="shared" si="4"/>
        <v>205401</v>
      </c>
    </row>
    <row r="54" spans="1:8" ht="22.5" customHeight="1">
      <c r="A54" s="10"/>
      <c r="B54" s="11"/>
      <c r="C54" s="11"/>
      <c r="D54" s="11"/>
      <c r="E54" s="11" t="s">
        <v>176</v>
      </c>
      <c r="F54" s="16"/>
      <c r="G54" s="16">
        <f>'11分類帳'!L12</f>
        <v>203</v>
      </c>
      <c r="H54" s="17">
        <f t="shared" si="4"/>
        <v>205198</v>
      </c>
    </row>
    <row r="55" spans="1:8" ht="22.5" customHeight="1">
      <c r="A55" s="10"/>
      <c r="B55" s="11"/>
      <c r="C55" s="11"/>
      <c r="D55" s="11"/>
      <c r="E55" s="11" t="s">
        <v>30</v>
      </c>
      <c r="F55" s="16"/>
      <c r="G55" s="16">
        <f>'11分類帳'!M12</f>
        <v>0</v>
      </c>
      <c r="H55" s="17">
        <f t="shared" si="4"/>
        <v>205198</v>
      </c>
    </row>
    <row r="56" spans="1:8" ht="22.5" customHeight="1">
      <c r="A56" s="10"/>
      <c r="B56" s="11"/>
      <c r="C56" s="11"/>
      <c r="D56" s="11"/>
      <c r="E56" s="11" t="s">
        <v>29</v>
      </c>
      <c r="F56" s="16"/>
      <c r="G56" s="16">
        <f>'11分類帳'!N12</f>
        <v>0</v>
      </c>
      <c r="H56" s="17">
        <f>H55+F56-G56</f>
        <v>205198</v>
      </c>
    </row>
    <row r="57" spans="1:8" ht="22.5" customHeight="1">
      <c r="A57" s="10"/>
      <c r="B57" s="11"/>
      <c r="C57" s="11"/>
      <c r="D57" s="11"/>
      <c r="E57" s="90" t="s">
        <v>92</v>
      </c>
      <c r="F57" s="18">
        <f>SUM(F48:F56)</f>
        <v>5890</v>
      </c>
      <c r="G57" s="18">
        <f>SUM(G49:G56)</f>
        <v>31922</v>
      </c>
      <c r="H57" s="19">
        <f>F57-G57</f>
        <v>-26032</v>
      </c>
    </row>
    <row r="58" spans="1:8" ht="22.5" customHeight="1">
      <c r="A58" s="10"/>
      <c r="B58" s="11"/>
      <c r="C58" s="11"/>
      <c r="D58" s="11"/>
      <c r="E58" s="90" t="s">
        <v>180</v>
      </c>
      <c r="F58" s="46">
        <f>F57+F47</f>
        <v>316159</v>
      </c>
      <c r="G58" s="46">
        <f>G57+G47</f>
        <v>110961</v>
      </c>
      <c r="H58" s="19">
        <f>F58-G58</f>
        <v>205198</v>
      </c>
    </row>
    <row r="59" spans="1:8" ht="22.5" customHeight="1">
      <c r="A59" s="10">
        <v>102</v>
      </c>
      <c r="B59" s="11">
        <v>12</v>
      </c>
      <c r="C59" s="11"/>
      <c r="D59" s="11"/>
      <c r="E59" s="12" t="s">
        <v>35</v>
      </c>
      <c r="F59" s="16">
        <f>'12分類帳'!F21</f>
        <v>43733</v>
      </c>
      <c r="G59" s="16"/>
      <c r="H59" s="17">
        <f>H58+F59-G59</f>
        <v>248931</v>
      </c>
    </row>
    <row r="60" spans="1:8" ht="22.5" customHeight="1">
      <c r="A60" s="10">
        <v>102</v>
      </c>
      <c r="B60" s="11">
        <v>12</v>
      </c>
      <c r="C60" s="11">
        <v>31</v>
      </c>
      <c r="D60" s="11"/>
      <c r="E60" s="11" t="s">
        <v>7</v>
      </c>
      <c r="F60" s="16"/>
      <c r="G60" s="16">
        <f>'12分類帳'!G21</f>
        <v>11287</v>
      </c>
      <c r="H60" s="17">
        <f aca="true" t="shared" si="5" ref="H60:H66">H59+F60-G60</f>
        <v>237644</v>
      </c>
    </row>
    <row r="61" spans="1:8" ht="22.5" customHeight="1">
      <c r="A61" s="10"/>
      <c r="B61" s="11"/>
      <c r="C61" s="11"/>
      <c r="D61" s="11"/>
      <c r="E61" s="11" t="s">
        <v>41</v>
      </c>
      <c r="F61" s="16"/>
      <c r="G61" s="16">
        <f>'12分類帳'!H21</f>
        <v>19306</v>
      </c>
      <c r="H61" s="17">
        <f t="shared" si="5"/>
        <v>218338</v>
      </c>
    </row>
    <row r="62" spans="1:8" ht="22.5" customHeight="1">
      <c r="A62" s="10"/>
      <c r="B62" s="11"/>
      <c r="C62" s="11"/>
      <c r="D62" s="11"/>
      <c r="E62" s="11" t="s">
        <v>8</v>
      </c>
      <c r="F62" s="16"/>
      <c r="G62" s="16">
        <f>'12分類帳'!I21</f>
        <v>0</v>
      </c>
      <c r="H62" s="17">
        <f t="shared" si="5"/>
        <v>218338</v>
      </c>
    </row>
    <row r="63" spans="1:8" ht="22.5" customHeight="1">
      <c r="A63" s="10"/>
      <c r="B63" s="11"/>
      <c r="C63" s="11"/>
      <c r="D63" s="11"/>
      <c r="E63" s="11" t="s">
        <v>9</v>
      </c>
      <c r="F63" s="16"/>
      <c r="G63" s="16">
        <f>'12分類帳'!J21</f>
        <v>680</v>
      </c>
      <c r="H63" s="17">
        <f t="shared" si="5"/>
        <v>217658</v>
      </c>
    </row>
    <row r="64" spans="1:8" ht="22.5" customHeight="1">
      <c r="A64" s="10"/>
      <c r="B64" s="11"/>
      <c r="C64" s="11"/>
      <c r="D64" s="11"/>
      <c r="E64" s="11" t="s">
        <v>17</v>
      </c>
      <c r="F64" s="16"/>
      <c r="G64" s="16">
        <f>'12分類帳'!K21</f>
        <v>0</v>
      </c>
      <c r="H64" s="17">
        <f t="shared" si="5"/>
        <v>217658</v>
      </c>
    </row>
    <row r="65" spans="1:8" ht="22.5" customHeight="1">
      <c r="A65" s="10"/>
      <c r="B65" s="11"/>
      <c r="C65" s="11"/>
      <c r="D65" s="11"/>
      <c r="E65" s="11" t="s">
        <v>176</v>
      </c>
      <c r="F65" s="16"/>
      <c r="G65" s="16">
        <f>'12分類帳'!L21</f>
        <v>1320</v>
      </c>
      <c r="H65" s="17">
        <f t="shared" si="5"/>
        <v>216338</v>
      </c>
    </row>
    <row r="66" spans="1:8" ht="22.5" customHeight="1">
      <c r="A66" s="10"/>
      <c r="B66" s="11"/>
      <c r="C66" s="11"/>
      <c r="D66" s="11"/>
      <c r="E66" s="11" t="s">
        <v>30</v>
      </c>
      <c r="F66" s="16"/>
      <c r="G66" s="16">
        <f>'12分類帳'!M21</f>
        <v>0</v>
      </c>
      <c r="H66" s="17">
        <f t="shared" si="5"/>
        <v>216338</v>
      </c>
    </row>
    <row r="67" spans="1:8" ht="22.5" customHeight="1">
      <c r="A67" s="10"/>
      <c r="B67" s="11"/>
      <c r="C67" s="11"/>
      <c r="D67" s="11"/>
      <c r="E67" s="11" t="s">
        <v>29</v>
      </c>
      <c r="F67" s="16"/>
      <c r="G67" s="16">
        <f>'12分類帳'!N21</f>
        <v>250</v>
      </c>
      <c r="H67" s="17">
        <f>H66+F67-G67</f>
        <v>216088</v>
      </c>
    </row>
    <row r="68" spans="1:8" ht="22.5" customHeight="1">
      <c r="A68" s="10"/>
      <c r="B68" s="11"/>
      <c r="C68" s="11"/>
      <c r="D68" s="11"/>
      <c r="E68" s="90" t="s">
        <v>92</v>
      </c>
      <c r="F68" s="18">
        <f>SUM(F59:F67)</f>
        <v>43733</v>
      </c>
      <c r="G68" s="18">
        <f>SUM(G60:G67)</f>
        <v>32843</v>
      </c>
      <c r="H68" s="19">
        <f>F68-G68</f>
        <v>10890</v>
      </c>
    </row>
    <row r="69" spans="1:8" ht="22.5" customHeight="1">
      <c r="A69" s="10"/>
      <c r="B69" s="11"/>
      <c r="C69" s="11"/>
      <c r="D69" s="11"/>
      <c r="E69" s="90" t="s">
        <v>181</v>
      </c>
      <c r="F69" s="46">
        <f>F68+F58</f>
        <v>359892</v>
      </c>
      <c r="G69" s="46">
        <f>G68+G58</f>
        <v>143804</v>
      </c>
      <c r="H69" s="19">
        <f>F69-G69</f>
        <v>216088</v>
      </c>
    </row>
    <row r="70" spans="1:8" ht="22.5" customHeight="1">
      <c r="A70" s="10">
        <v>103</v>
      </c>
      <c r="B70" s="11">
        <v>1</v>
      </c>
      <c r="C70" s="11"/>
      <c r="D70" s="11"/>
      <c r="E70" s="12" t="s">
        <v>222</v>
      </c>
      <c r="F70" s="45">
        <f>'01分類帳'!F22</f>
        <v>23250</v>
      </c>
      <c r="G70" s="16"/>
      <c r="H70" s="17">
        <f>H69+F70-G70</f>
        <v>239338</v>
      </c>
    </row>
    <row r="71" spans="1:8" ht="22.5" customHeight="1">
      <c r="A71" s="10">
        <v>103</v>
      </c>
      <c r="B71" s="11">
        <v>1</v>
      </c>
      <c r="C71" s="11">
        <v>31</v>
      </c>
      <c r="D71" s="11"/>
      <c r="E71" s="11" t="s">
        <v>7</v>
      </c>
      <c r="F71" s="16"/>
      <c r="G71" s="16">
        <f>'01分類帳'!G22</f>
        <v>608</v>
      </c>
      <c r="H71" s="17">
        <f aca="true" t="shared" si="6" ref="H71:H77">H70+F71-G71</f>
        <v>238730</v>
      </c>
    </row>
    <row r="72" spans="1:8" ht="22.5" customHeight="1">
      <c r="A72" s="10"/>
      <c r="B72" s="11"/>
      <c r="C72" s="11"/>
      <c r="D72" s="11"/>
      <c r="E72" s="11" t="s">
        <v>41</v>
      </c>
      <c r="F72" s="16"/>
      <c r="G72" s="16">
        <f>'01分類帳'!H22</f>
        <v>28546</v>
      </c>
      <c r="H72" s="17">
        <f t="shared" si="6"/>
        <v>210184</v>
      </c>
    </row>
    <row r="73" spans="1:8" ht="22.5" customHeight="1">
      <c r="A73" s="10"/>
      <c r="B73" s="11"/>
      <c r="C73" s="11"/>
      <c r="D73" s="11"/>
      <c r="E73" s="11" t="s">
        <v>8</v>
      </c>
      <c r="F73" s="16"/>
      <c r="G73" s="16">
        <f>'01分類帳'!I22</f>
        <v>0</v>
      </c>
      <c r="H73" s="17">
        <f t="shared" si="6"/>
        <v>210184</v>
      </c>
    </row>
    <row r="74" spans="1:8" ht="22.5" customHeight="1">
      <c r="A74" s="10"/>
      <c r="B74" s="11"/>
      <c r="C74" s="11"/>
      <c r="D74" s="11"/>
      <c r="E74" s="11" t="s">
        <v>9</v>
      </c>
      <c r="F74" s="16"/>
      <c r="G74" s="16">
        <f>'01分類帳'!J22</f>
        <v>471</v>
      </c>
      <c r="H74" s="17">
        <f t="shared" si="6"/>
        <v>209713</v>
      </c>
    </row>
    <row r="75" spans="1:8" ht="22.5" customHeight="1">
      <c r="A75" s="10"/>
      <c r="B75" s="11"/>
      <c r="C75" s="11"/>
      <c r="D75" s="11"/>
      <c r="E75" s="11" t="s">
        <v>17</v>
      </c>
      <c r="F75" s="16"/>
      <c r="G75" s="20">
        <f>'01分類帳'!K22</f>
        <v>22338</v>
      </c>
      <c r="H75" s="17">
        <f t="shared" si="6"/>
        <v>187375</v>
      </c>
    </row>
    <row r="76" spans="1:8" ht="22.5" customHeight="1">
      <c r="A76" s="10"/>
      <c r="B76" s="11"/>
      <c r="C76" s="11"/>
      <c r="D76" s="11"/>
      <c r="E76" s="11" t="s">
        <v>176</v>
      </c>
      <c r="F76" s="16"/>
      <c r="G76" s="16">
        <f>'01分類帳'!L22</f>
        <v>6396</v>
      </c>
      <c r="H76" s="17">
        <f t="shared" si="6"/>
        <v>180979</v>
      </c>
    </row>
    <row r="77" spans="1:8" ht="22.5" customHeight="1">
      <c r="A77" s="10"/>
      <c r="B77" s="11"/>
      <c r="C77" s="11"/>
      <c r="D77" s="11"/>
      <c r="E77" s="11" t="s">
        <v>30</v>
      </c>
      <c r="F77" s="16"/>
      <c r="G77" s="16">
        <f>'01分類帳'!M22</f>
        <v>0</v>
      </c>
      <c r="H77" s="17">
        <f t="shared" si="6"/>
        <v>180979</v>
      </c>
    </row>
    <row r="78" spans="1:8" ht="22.5" customHeight="1">
      <c r="A78" s="10"/>
      <c r="B78" s="11"/>
      <c r="C78" s="11"/>
      <c r="D78" s="11"/>
      <c r="E78" s="11" t="s">
        <v>29</v>
      </c>
      <c r="F78" s="16"/>
      <c r="G78" s="16">
        <f>'01分類帳'!N22</f>
        <v>0</v>
      </c>
      <c r="H78" s="17">
        <f>H77+F78-G78</f>
        <v>180979</v>
      </c>
    </row>
    <row r="79" spans="1:8" ht="22.5" customHeight="1">
      <c r="A79" s="10"/>
      <c r="B79" s="11"/>
      <c r="C79" s="11"/>
      <c r="D79" s="11"/>
      <c r="E79" s="90" t="s">
        <v>92</v>
      </c>
      <c r="F79" s="46">
        <f>SUM(F70:F78)</f>
        <v>23250</v>
      </c>
      <c r="G79" s="46">
        <f>SUM(G71:G78)</f>
        <v>58359</v>
      </c>
      <c r="H79" s="19">
        <f>F79-G79</f>
        <v>-35109</v>
      </c>
    </row>
    <row r="80" spans="1:8" ht="22.5" customHeight="1">
      <c r="A80" s="10"/>
      <c r="B80" s="11"/>
      <c r="C80" s="11"/>
      <c r="D80" s="11"/>
      <c r="E80" s="90" t="s">
        <v>182</v>
      </c>
      <c r="F80" s="46">
        <f>F79+F69</f>
        <v>383142</v>
      </c>
      <c r="G80" s="46">
        <f>G79+G69</f>
        <v>202163</v>
      </c>
      <c r="H80" s="19">
        <f>F80-G80</f>
        <v>180979</v>
      </c>
    </row>
    <row r="81" spans="1:8" ht="22.5" customHeight="1">
      <c r="A81" s="10">
        <v>103</v>
      </c>
      <c r="B81" s="11">
        <v>2</v>
      </c>
      <c r="C81" s="11"/>
      <c r="D81" s="11"/>
      <c r="E81" s="12" t="s">
        <v>223</v>
      </c>
      <c r="F81" s="58">
        <f>'02分類帳'!F18</f>
        <v>22760</v>
      </c>
      <c r="G81" s="16"/>
      <c r="H81" s="17">
        <f>H80+F81-G81</f>
        <v>203739</v>
      </c>
    </row>
    <row r="82" spans="1:8" ht="22.5" customHeight="1">
      <c r="A82" s="10">
        <v>103</v>
      </c>
      <c r="B82" s="11">
        <v>2</v>
      </c>
      <c r="C82" s="11">
        <v>28</v>
      </c>
      <c r="D82" s="11"/>
      <c r="E82" s="11" t="s">
        <v>7</v>
      </c>
      <c r="F82" s="16"/>
      <c r="G82" s="16">
        <f>'02分類帳'!G18</f>
        <v>3612</v>
      </c>
      <c r="H82" s="17">
        <f aca="true" t="shared" si="7" ref="H82:H88">H81+F82-G82</f>
        <v>200127</v>
      </c>
    </row>
    <row r="83" spans="1:8" ht="22.5" customHeight="1">
      <c r="A83" s="10"/>
      <c r="B83" s="11"/>
      <c r="C83" s="11"/>
      <c r="D83" s="11"/>
      <c r="E83" s="11" t="s">
        <v>41</v>
      </c>
      <c r="F83" s="16"/>
      <c r="G83" s="16">
        <f>'02分類帳'!H18</f>
        <v>12908</v>
      </c>
      <c r="H83" s="17">
        <f t="shared" si="7"/>
        <v>187219</v>
      </c>
    </row>
    <row r="84" spans="1:8" ht="22.5" customHeight="1">
      <c r="A84" s="10"/>
      <c r="B84" s="11"/>
      <c r="C84" s="11"/>
      <c r="D84" s="11"/>
      <c r="E84" s="11" t="s">
        <v>8</v>
      </c>
      <c r="F84" s="16"/>
      <c r="G84" s="16">
        <f>'02分類帳'!I18</f>
        <v>1700</v>
      </c>
      <c r="H84" s="17">
        <f t="shared" si="7"/>
        <v>185519</v>
      </c>
    </row>
    <row r="85" spans="1:8" ht="22.5" customHeight="1">
      <c r="A85" s="10"/>
      <c r="B85" s="11"/>
      <c r="C85" s="11"/>
      <c r="D85" s="11"/>
      <c r="E85" s="11" t="s">
        <v>9</v>
      </c>
      <c r="F85" s="16"/>
      <c r="G85" s="16">
        <f>'02分類帳'!J18</f>
        <v>700</v>
      </c>
      <c r="H85" s="17">
        <f t="shared" si="7"/>
        <v>184819</v>
      </c>
    </row>
    <row r="86" spans="1:8" ht="22.5" customHeight="1">
      <c r="A86" s="10"/>
      <c r="B86" s="11"/>
      <c r="C86" s="11"/>
      <c r="D86" s="11"/>
      <c r="E86" s="11" t="s">
        <v>17</v>
      </c>
      <c r="F86" s="16"/>
      <c r="G86" s="16">
        <f>'02分類帳'!K18</f>
        <v>10349</v>
      </c>
      <c r="H86" s="17">
        <f t="shared" si="7"/>
        <v>174470</v>
      </c>
    </row>
    <row r="87" spans="1:8" ht="22.5" customHeight="1">
      <c r="A87" s="10"/>
      <c r="B87" s="11"/>
      <c r="C87" s="11"/>
      <c r="D87" s="11"/>
      <c r="E87" s="11" t="s">
        <v>176</v>
      </c>
      <c r="F87" s="16"/>
      <c r="G87" s="16">
        <f>'02分類帳'!L18</f>
        <v>541</v>
      </c>
      <c r="H87" s="17">
        <f t="shared" si="7"/>
        <v>173929</v>
      </c>
    </row>
    <row r="88" spans="1:8" ht="22.5" customHeight="1">
      <c r="A88" s="10"/>
      <c r="B88" s="11"/>
      <c r="C88" s="11"/>
      <c r="D88" s="11"/>
      <c r="E88" s="11" t="s">
        <v>30</v>
      </c>
      <c r="F88" s="16"/>
      <c r="G88" s="16">
        <f>'02分類帳'!M18</f>
        <v>0</v>
      </c>
      <c r="H88" s="17">
        <f t="shared" si="7"/>
        <v>173929</v>
      </c>
    </row>
    <row r="89" spans="1:8" ht="22.5" customHeight="1">
      <c r="A89" s="10"/>
      <c r="B89" s="11"/>
      <c r="C89" s="11"/>
      <c r="D89" s="11"/>
      <c r="E89" s="11" t="s">
        <v>29</v>
      </c>
      <c r="F89" s="16"/>
      <c r="G89" s="16">
        <f>'02分類帳'!N18</f>
        <v>600</v>
      </c>
      <c r="H89" s="17">
        <f>H88+F89-G89</f>
        <v>173329</v>
      </c>
    </row>
    <row r="90" spans="1:8" ht="22.5" customHeight="1">
      <c r="A90" s="10"/>
      <c r="B90" s="11"/>
      <c r="C90" s="11"/>
      <c r="D90" s="11"/>
      <c r="E90" s="90" t="s">
        <v>92</v>
      </c>
      <c r="F90" s="18">
        <f>SUM(F81:F89)</f>
        <v>22760</v>
      </c>
      <c r="G90" s="18">
        <f>SUM(G82:G89)</f>
        <v>30410</v>
      </c>
      <c r="H90" s="19">
        <f>F90-G90</f>
        <v>-7650</v>
      </c>
    </row>
    <row r="91" spans="1:8" ht="22.5" customHeight="1">
      <c r="A91" s="10"/>
      <c r="B91" s="11"/>
      <c r="C91" s="11"/>
      <c r="D91" s="11"/>
      <c r="E91" s="90" t="s">
        <v>183</v>
      </c>
      <c r="F91" s="46">
        <f>F90+F80</f>
        <v>405902</v>
      </c>
      <c r="G91" s="46">
        <f>G90+G80</f>
        <v>232573</v>
      </c>
      <c r="H91" s="19">
        <f>F91-G91</f>
        <v>173329</v>
      </c>
    </row>
    <row r="92" spans="1:8" ht="22.5" customHeight="1">
      <c r="A92" s="10">
        <v>103</v>
      </c>
      <c r="B92" s="11">
        <v>3</v>
      </c>
      <c r="C92" s="11"/>
      <c r="D92" s="11"/>
      <c r="E92" s="12" t="s">
        <v>224</v>
      </c>
      <c r="F92" s="58">
        <f>'03分類帳'!F12</f>
        <v>36920</v>
      </c>
      <c r="G92" s="16"/>
      <c r="H92" s="17">
        <f>H91+F92-G92</f>
        <v>210249</v>
      </c>
    </row>
    <row r="93" spans="1:8" ht="22.5" customHeight="1">
      <c r="A93" s="10">
        <v>103</v>
      </c>
      <c r="B93" s="11">
        <v>3</v>
      </c>
      <c r="C93" s="11">
        <v>31</v>
      </c>
      <c r="D93" s="11"/>
      <c r="E93" s="11" t="s">
        <v>7</v>
      </c>
      <c r="F93" s="16"/>
      <c r="G93" s="16">
        <f>'03分類帳'!G12</f>
        <v>2016</v>
      </c>
      <c r="H93" s="17">
        <f aca="true" t="shared" si="8" ref="H93:H99">H92+F93-G93</f>
        <v>208233</v>
      </c>
    </row>
    <row r="94" spans="1:8" ht="22.5" customHeight="1">
      <c r="A94" s="10"/>
      <c r="B94" s="11"/>
      <c r="C94" s="11"/>
      <c r="D94" s="11"/>
      <c r="E94" s="11" t="s">
        <v>41</v>
      </c>
      <c r="F94" s="16"/>
      <c r="G94" s="16">
        <f>'03分類帳'!H12</f>
        <v>1692</v>
      </c>
      <c r="H94" s="17">
        <f t="shared" si="8"/>
        <v>206541</v>
      </c>
    </row>
    <row r="95" spans="1:8" ht="22.5" customHeight="1">
      <c r="A95" s="10"/>
      <c r="B95" s="11"/>
      <c r="C95" s="11"/>
      <c r="D95" s="11"/>
      <c r="E95" s="11" t="s">
        <v>8</v>
      </c>
      <c r="F95" s="16"/>
      <c r="G95" s="16">
        <f>'03分類帳'!I12</f>
        <v>0</v>
      </c>
      <c r="H95" s="17">
        <f t="shared" si="8"/>
        <v>206541</v>
      </c>
    </row>
    <row r="96" spans="1:8" ht="22.5" customHeight="1">
      <c r="A96" s="10"/>
      <c r="B96" s="11"/>
      <c r="C96" s="11"/>
      <c r="D96" s="11"/>
      <c r="E96" s="11" t="s">
        <v>9</v>
      </c>
      <c r="F96" s="16"/>
      <c r="G96" s="16">
        <f>'03分類帳'!J12</f>
        <v>0</v>
      </c>
      <c r="H96" s="17">
        <f t="shared" si="8"/>
        <v>206541</v>
      </c>
    </row>
    <row r="97" spans="1:8" ht="22.5" customHeight="1">
      <c r="A97" s="10"/>
      <c r="B97" s="11"/>
      <c r="C97" s="11"/>
      <c r="D97" s="11"/>
      <c r="E97" s="11" t="s">
        <v>17</v>
      </c>
      <c r="F97" s="16"/>
      <c r="G97" s="16">
        <f>'03分類帳'!K12</f>
        <v>14950</v>
      </c>
      <c r="H97" s="17">
        <f t="shared" si="8"/>
        <v>191591</v>
      </c>
    </row>
    <row r="98" spans="1:8" ht="22.5" customHeight="1">
      <c r="A98" s="10"/>
      <c r="B98" s="11"/>
      <c r="C98" s="11"/>
      <c r="D98" s="11"/>
      <c r="E98" s="11" t="s">
        <v>176</v>
      </c>
      <c r="F98" s="16"/>
      <c r="G98" s="16">
        <f>'03分類帳'!L12</f>
        <v>4337</v>
      </c>
      <c r="H98" s="17">
        <f t="shared" si="8"/>
        <v>187254</v>
      </c>
    </row>
    <row r="99" spans="1:8" ht="22.5" customHeight="1">
      <c r="A99" s="10"/>
      <c r="B99" s="11"/>
      <c r="C99" s="11"/>
      <c r="D99" s="11"/>
      <c r="E99" s="11" t="s">
        <v>30</v>
      </c>
      <c r="F99" s="16"/>
      <c r="G99" s="16">
        <f>'03分類帳'!M12</f>
        <v>0</v>
      </c>
      <c r="H99" s="17">
        <f t="shared" si="8"/>
        <v>187254</v>
      </c>
    </row>
    <row r="100" spans="1:8" ht="22.5" customHeight="1">
      <c r="A100" s="10"/>
      <c r="B100" s="11"/>
      <c r="C100" s="11"/>
      <c r="D100" s="11"/>
      <c r="E100" s="11" t="s">
        <v>29</v>
      </c>
      <c r="F100" s="16"/>
      <c r="G100" s="16">
        <f>'03分類帳'!N12</f>
        <v>60</v>
      </c>
      <c r="H100" s="17">
        <f>H99+F100-G100</f>
        <v>187194</v>
      </c>
    </row>
    <row r="101" spans="1:8" ht="22.5" customHeight="1">
      <c r="A101" s="10"/>
      <c r="B101" s="11"/>
      <c r="C101" s="11"/>
      <c r="D101" s="11"/>
      <c r="E101" s="90" t="s">
        <v>92</v>
      </c>
      <c r="F101" s="18">
        <f>SUM(F92:F100)</f>
        <v>36920</v>
      </c>
      <c r="G101" s="18">
        <f>SUM(G93:G100)</f>
        <v>23055</v>
      </c>
      <c r="H101" s="19">
        <f>F101-G101</f>
        <v>13865</v>
      </c>
    </row>
    <row r="102" spans="1:8" ht="22.5" customHeight="1">
      <c r="A102" s="10"/>
      <c r="B102" s="11"/>
      <c r="C102" s="11"/>
      <c r="D102" s="11"/>
      <c r="E102" s="90" t="s">
        <v>184</v>
      </c>
      <c r="F102" s="46">
        <f>F101+F91</f>
        <v>442822</v>
      </c>
      <c r="G102" s="46">
        <f>G101+G91</f>
        <v>255628</v>
      </c>
      <c r="H102" s="19">
        <f>F102-G102</f>
        <v>187194</v>
      </c>
    </row>
    <row r="103" spans="1:8" ht="22.5" customHeight="1">
      <c r="A103" s="10">
        <v>103</v>
      </c>
      <c r="B103" s="11">
        <v>4</v>
      </c>
      <c r="C103" s="11"/>
      <c r="D103" s="11"/>
      <c r="E103" s="12" t="s">
        <v>225</v>
      </c>
      <c r="F103" s="98">
        <f>'04分類帳'!F28</f>
        <v>126190</v>
      </c>
      <c r="G103" s="16"/>
      <c r="H103" s="17">
        <f>H102+F103-G103</f>
        <v>313384</v>
      </c>
    </row>
    <row r="104" spans="1:8" ht="22.5" customHeight="1">
      <c r="A104" s="10">
        <v>103</v>
      </c>
      <c r="B104" s="11">
        <v>4</v>
      </c>
      <c r="C104" s="11">
        <v>30</v>
      </c>
      <c r="D104" s="11"/>
      <c r="E104" s="11" t="s">
        <v>7</v>
      </c>
      <c r="F104" s="16"/>
      <c r="G104" s="16">
        <f>'04分類帳'!G28</f>
        <v>3396</v>
      </c>
      <c r="H104" s="17">
        <f aca="true" t="shared" si="9" ref="H104:H110">H103+F104-G104</f>
        <v>309988</v>
      </c>
    </row>
    <row r="105" spans="1:8" ht="22.5" customHeight="1">
      <c r="A105" s="10"/>
      <c r="B105" s="11"/>
      <c r="C105" s="11"/>
      <c r="D105" s="11"/>
      <c r="E105" s="11" t="s">
        <v>41</v>
      </c>
      <c r="F105" s="16"/>
      <c r="G105" s="16">
        <f>'04分類帳'!H28</f>
        <v>53446</v>
      </c>
      <c r="H105" s="17">
        <f t="shared" si="9"/>
        <v>256542</v>
      </c>
    </row>
    <row r="106" spans="1:8" ht="22.5" customHeight="1">
      <c r="A106" s="10"/>
      <c r="B106" s="11"/>
      <c r="C106" s="11"/>
      <c r="D106" s="11"/>
      <c r="E106" s="11" t="s">
        <v>8</v>
      </c>
      <c r="F106" s="16"/>
      <c r="G106" s="16">
        <f>'04分類帳'!I28</f>
        <v>1660</v>
      </c>
      <c r="H106" s="17">
        <f t="shared" si="9"/>
        <v>254882</v>
      </c>
    </row>
    <row r="107" spans="1:8" ht="22.5" customHeight="1">
      <c r="A107" s="10"/>
      <c r="B107" s="11"/>
      <c r="C107" s="11"/>
      <c r="D107" s="11"/>
      <c r="E107" s="11" t="s">
        <v>9</v>
      </c>
      <c r="F107" s="16"/>
      <c r="G107" s="16">
        <f>'04分類帳'!J28</f>
        <v>505</v>
      </c>
      <c r="H107" s="17">
        <f t="shared" si="9"/>
        <v>254377</v>
      </c>
    </row>
    <row r="108" spans="1:8" ht="22.5" customHeight="1">
      <c r="A108" s="10"/>
      <c r="B108" s="11"/>
      <c r="C108" s="11"/>
      <c r="D108" s="11"/>
      <c r="E108" s="11" t="s">
        <v>17</v>
      </c>
      <c r="F108" s="16"/>
      <c r="G108" s="16">
        <f>'04分類帳'!K28</f>
        <v>15695</v>
      </c>
      <c r="H108" s="17">
        <f t="shared" si="9"/>
        <v>238682</v>
      </c>
    </row>
    <row r="109" spans="1:8" ht="22.5" customHeight="1">
      <c r="A109" s="10"/>
      <c r="B109" s="11"/>
      <c r="C109" s="11"/>
      <c r="D109" s="11"/>
      <c r="E109" s="11" t="s">
        <v>176</v>
      </c>
      <c r="F109" s="16"/>
      <c r="G109" s="16">
        <f>'04分類帳'!L28</f>
        <v>517</v>
      </c>
      <c r="H109" s="17">
        <f t="shared" si="9"/>
        <v>238165</v>
      </c>
    </row>
    <row r="110" spans="1:8" ht="22.5" customHeight="1">
      <c r="A110" s="10"/>
      <c r="B110" s="11"/>
      <c r="C110" s="11"/>
      <c r="D110" s="11"/>
      <c r="E110" s="11" t="s">
        <v>30</v>
      </c>
      <c r="F110" s="16"/>
      <c r="G110" s="16">
        <f>'04分類帳'!M28</f>
        <v>0</v>
      </c>
      <c r="H110" s="17">
        <f t="shared" si="9"/>
        <v>238165</v>
      </c>
    </row>
    <row r="111" spans="1:8" ht="22.5" customHeight="1">
      <c r="A111" s="10"/>
      <c r="B111" s="11"/>
      <c r="C111" s="11"/>
      <c r="D111" s="11"/>
      <c r="E111" s="11" t="s">
        <v>29</v>
      </c>
      <c r="F111" s="16"/>
      <c r="G111" s="16">
        <f>'04分類帳'!N28</f>
        <v>9724</v>
      </c>
      <c r="H111" s="17">
        <f>H110+F111-G111</f>
        <v>228441</v>
      </c>
    </row>
    <row r="112" spans="1:8" ht="22.5" customHeight="1">
      <c r="A112" s="10"/>
      <c r="B112" s="11"/>
      <c r="C112" s="11"/>
      <c r="D112" s="11"/>
      <c r="E112" s="90" t="s">
        <v>92</v>
      </c>
      <c r="F112" s="18">
        <f>SUM(F103:F111)</f>
        <v>126190</v>
      </c>
      <c r="G112" s="18">
        <f>SUM(G104:G111)</f>
        <v>84943</v>
      </c>
      <c r="H112" s="19">
        <f>F112-G112</f>
        <v>41247</v>
      </c>
    </row>
    <row r="113" spans="1:8" ht="22.5" customHeight="1">
      <c r="A113" s="10"/>
      <c r="B113" s="11"/>
      <c r="C113" s="11"/>
      <c r="D113" s="11"/>
      <c r="E113" s="90" t="s">
        <v>185</v>
      </c>
      <c r="F113" s="46">
        <f>F112+F102</f>
        <v>569012</v>
      </c>
      <c r="G113" s="46">
        <f>G112+G102</f>
        <v>340571</v>
      </c>
      <c r="H113" s="19">
        <f>F113-G113</f>
        <v>228441</v>
      </c>
    </row>
    <row r="114" spans="1:8" ht="22.5" customHeight="1">
      <c r="A114" s="10">
        <v>103</v>
      </c>
      <c r="B114" s="11">
        <v>5</v>
      </c>
      <c r="C114" s="11"/>
      <c r="D114" s="11"/>
      <c r="E114" s="12" t="s">
        <v>226</v>
      </c>
      <c r="F114" s="20">
        <f>'05分類帳'!F22</f>
        <v>35920</v>
      </c>
      <c r="G114" s="16"/>
      <c r="H114" s="17">
        <f>H113+F114-G114</f>
        <v>264361</v>
      </c>
    </row>
    <row r="115" spans="1:8" ht="22.5" customHeight="1">
      <c r="A115" s="10">
        <v>103</v>
      </c>
      <c r="B115" s="11">
        <v>5</v>
      </c>
      <c r="C115" s="11">
        <v>31</v>
      </c>
      <c r="D115" s="11"/>
      <c r="E115" s="11" t="s">
        <v>7</v>
      </c>
      <c r="F115" s="16"/>
      <c r="G115" s="16">
        <f>'05分類帳'!G22</f>
        <v>6702</v>
      </c>
      <c r="H115" s="17">
        <f>H114+F115-G115</f>
        <v>257659</v>
      </c>
    </row>
    <row r="116" spans="1:8" ht="22.5" customHeight="1">
      <c r="A116" s="10"/>
      <c r="B116" s="11"/>
      <c r="C116" s="11"/>
      <c r="D116" s="11"/>
      <c r="E116" s="11" t="s">
        <v>41</v>
      </c>
      <c r="F116" s="16"/>
      <c r="G116" s="16">
        <f>'05分類帳'!H22</f>
        <v>37773</v>
      </c>
      <c r="H116" s="17">
        <f aca="true" t="shared" si="10" ref="H116:H121">H115+F116-G116</f>
        <v>219886</v>
      </c>
    </row>
    <row r="117" spans="1:8" ht="22.5" customHeight="1">
      <c r="A117" s="10"/>
      <c r="B117" s="11"/>
      <c r="C117" s="11"/>
      <c r="D117" s="11"/>
      <c r="E117" s="11" t="s">
        <v>8</v>
      </c>
      <c r="F117" s="16"/>
      <c r="G117" s="16">
        <f>'05分類帳'!I22</f>
        <v>1640</v>
      </c>
      <c r="H117" s="17">
        <f t="shared" si="10"/>
        <v>218246</v>
      </c>
    </row>
    <row r="118" spans="1:8" ht="22.5" customHeight="1">
      <c r="A118" s="10"/>
      <c r="B118" s="11"/>
      <c r="C118" s="11"/>
      <c r="D118" s="11"/>
      <c r="E118" s="11" t="s">
        <v>9</v>
      </c>
      <c r="F118" s="16"/>
      <c r="G118" s="16">
        <f>'05分類帳'!J22</f>
        <v>576</v>
      </c>
      <c r="H118" s="17">
        <f t="shared" si="10"/>
        <v>217670</v>
      </c>
    </row>
    <row r="119" spans="1:8" ht="22.5" customHeight="1">
      <c r="A119" s="10"/>
      <c r="B119" s="11"/>
      <c r="C119" s="11"/>
      <c r="D119" s="11"/>
      <c r="E119" s="11" t="s">
        <v>17</v>
      </c>
      <c r="F119" s="16"/>
      <c r="G119" s="16">
        <f>'05分類帳'!K22</f>
        <v>17134</v>
      </c>
      <c r="H119" s="17">
        <f t="shared" si="10"/>
        <v>200536</v>
      </c>
    </row>
    <row r="120" spans="1:8" ht="22.5" customHeight="1">
      <c r="A120" s="10"/>
      <c r="B120" s="11"/>
      <c r="C120" s="11"/>
      <c r="D120" s="11"/>
      <c r="E120" s="11" t="s">
        <v>176</v>
      </c>
      <c r="F120" s="16"/>
      <c r="G120" s="16">
        <f>'05分類帳'!L22</f>
        <v>152</v>
      </c>
      <c r="H120" s="17">
        <f t="shared" si="10"/>
        <v>200384</v>
      </c>
    </row>
    <row r="121" spans="1:8" ht="22.5" customHeight="1">
      <c r="A121" s="10"/>
      <c r="B121" s="11"/>
      <c r="C121" s="11"/>
      <c r="D121" s="11"/>
      <c r="E121" s="11" t="s">
        <v>30</v>
      </c>
      <c r="F121" s="16"/>
      <c r="G121" s="16">
        <f>'05分類帳'!M22</f>
        <v>0</v>
      </c>
      <c r="H121" s="17">
        <f t="shared" si="10"/>
        <v>200384</v>
      </c>
    </row>
    <row r="122" spans="1:8" ht="22.5" customHeight="1">
      <c r="A122" s="10"/>
      <c r="B122" s="11"/>
      <c r="C122" s="11"/>
      <c r="D122" s="11"/>
      <c r="E122" s="11" t="s">
        <v>29</v>
      </c>
      <c r="F122" s="16"/>
      <c r="G122" s="16">
        <f>'05分類帳'!N22</f>
        <v>139</v>
      </c>
      <c r="H122" s="17">
        <f>H121+F122-G122</f>
        <v>200245</v>
      </c>
    </row>
    <row r="123" spans="1:8" ht="22.5" customHeight="1">
      <c r="A123" s="10"/>
      <c r="B123" s="11"/>
      <c r="C123" s="11"/>
      <c r="D123" s="11"/>
      <c r="E123" s="90" t="s">
        <v>92</v>
      </c>
      <c r="F123" s="18">
        <f>SUM(F114:F122)</f>
        <v>35920</v>
      </c>
      <c r="G123" s="18">
        <f>SUM(G115:G122)</f>
        <v>64116</v>
      </c>
      <c r="H123" s="19">
        <f>F123-G123</f>
        <v>-28196</v>
      </c>
    </row>
    <row r="124" spans="1:8" ht="22.5" customHeight="1">
      <c r="A124" s="10"/>
      <c r="B124" s="11"/>
      <c r="C124" s="11"/>
      <c r="D124" s="11"/>
      <c r="E124" s="90" t="s">
        <v>186</v>
      </c>
      <c r="F124" s="46">
        <f>F123+F113</f>
        <v>604932</v>
      </c>
      <c r="G124" s="46">
        <f>G123+G113</f>
        <v>404687</v>
      </c>
      <c r="H124" s="19">
        <f>F124-G124</f>
        <v>200245</v>
      </c>
    </row>
    <row r="125" spans="1:8" ht="22.5" customHeight="1">
      <c r="A125" s="10">
        <v>103</v>
      </c>
      <c r="B125" s="11">
        <v>6</v>
      </c>
      <c r="C125" s="11"/>
      <c r="D125" s="11"/>
      <c r="E125" s="12" t="s">
        <v>227</v>
      </c>
      <c r="F125" s="20">
        <f>'06分類帳'!F30</f>
        <v>33867</v>
      </c>
      <c r="G125" s="16"/>
      <c r="H125" s="17">
        <f>H124+F125-G125</f>
        <v>234112</v>
      </c>
    </row>
    <row r="126" spans="1:8" ht="22.5" customHeight="1">
      <c r="A126" s="10">
        <v>103</v>
      </c>
      <c r="B126" s="11">
        <v>6</v>
      </c>
      <c r="C126" s="11">
        <v>30</v>
      </c>
      <c r="D126" s="11"/>
      <c r="E126" s="11" t="s">
        <v>7</v>
      </c>
      <c r="F126" s="16"/>
      <c r="G126" s="16">
        <f>'06分類帳'!G30</f>
        <v>982</v>
      </c>
      <c r="H126" s="17">
        <f aca="true" t="shared" si="11" ref="H126:H132">H125+F126-G126</f>
        <v>233130</v>
      </c>
    </row>
    <row r="127" spans="1:8" ht="22.5" customHeight="1">
      <c r="A127" s="10"/>
      <c r="B127" s="11"/>
      <c r="C127" s="11"/>
      <c r="D127" s="11"/>
      <c r="E127" s="11" t="s">
        <v>41</v>
      </c>
      <c r="F127" s="16"/>
      <c r="G127" s="16">
        <f>'06分類帳'!H30</f>
        <v>55867</v>
      </c>
      <c r="H127" s="17">
        <f t="shared" si="11"/>
        <v>177263</v>
      </c>
    </row>
    <row r="128" spans="1:8" ht="22.5" customHeight="1">
      <c r="A128" s="10"/>
      <c r="B128" s="11"/>
      <c r="C128" s="11"/>
      <c r="D128" s="11"/>
      <c r="E128" s="11" t="s">
        <v>8</v>
      </c>
      <c r="F128" s="16"/>
      <c r="G128" s="16">
        <f>'06分類帳'!I30</f>
        <v>1700</v>
      </c>
      <c r="H128" s="17">
        <f t="shared" si="11"/>
        <v>175563</v>
      </c>
    </row>
    <row r="129" spans="1:8" ht="22.5" customHeight="1">
      <c r="A129" s="10"/>
      <c r="B129" s="11"/>
      <c r="C129" s="11"/>
      <c r="D129" s="11"/>
      <c r="E129" s="11" t="s">
        <v>9</v>
      </c>
      <c r="F129" s="16"/>
      <c r="G129" s="16">
        <f>'06分類帳'!J30</f>
        <v>1745</v>
      </c>
      <c r="H129" s="17">
        <f t="shared" si="11"/>
        <v>173818</v>
      </c>
    </row>
    <row r="130" spans="1:8" ht="22.5" customHeight="1">
      <c r="A130" s="10"/>
      <c r="B130" s="11"/>
      <c r="C130" s="11"/>
      <c r="D130" s="11"/>
      <c r="E130" s="11" t="s">
        <v>17</v>
      </c>
      <c r="F130" s="16"/>
      <c r="G130" s="16">
        <f>'06分類帳'!K30</f>
        <v>14950</v>
      </c>
      <c r="H130" s="17">
        <f t="shared" si="11"/>
        <v>158868</v>
      </c>
    </row>
    <row r="131" spans="1:8" ht="22.5" customHeight="1">
      <c r="A131" s="10"/>
      <c r="B131" s="11"/>
      <c r="C131" s="11"/>
      <c r="D131" s="11"/>
      <c r="E131" s="11" t="s">
        <v>176</v>
      </c>
      <c r="F131" s="16"/>
      <c r="G131" s="16">
        <f>'06分類帳'!L30</f>
        <v>583</v>
      </c>
      <c r="H131" s="17">
        <f t="shared" si="11"/>
        <v>158285</v>
      </c>
    </row>
    <row r="132" spans="1:8" ht="22.5" customHeight="1">
      <c r="A132" s="10"/>
      <c r="B132" s="11"/>
      <c r="C132" s="11"/>
      <c r="D132" s="11"/>
      <c r="E132" s="11" t="s">
        <v>30</v>
      </c>
      <c r="F132" s="16"/>
      <c r="G132" s="16">
        <f>'06分類帳'!M30</f>
        <v>0</v>
      </c>
      <c r="H132" s="17">
        <f t="shared" si="11"/>
        <v>158285</v>
      </c>
    </row>
    <row r="133" spans="1:8" ht="22.5" customHeight="1">
      <c r="A133" s="10"/>
      <c r="B133" s="11"/>
      <c r="C133" s="11"/>
      <c r="D133" s="11"/>
      <c r="E133" s="11" t="s">
        <v>29</v>
      </c>
      <c r="F133" s="16"/>
      <c r="G133" s="16">
        <f>'06分類帳'!N30</f>
        <v>2238</v>
      </c>
      <c r="H133" s="17">
        <f>H132+F133-G133</f>
        <v>156047</v>
      </c>
    </row>
    <row r="134" spans="1:8" ht="22.5" customHeight="1">
      <c r="A134" s="10"/>
      <c r="B134" s="11"/>
      <c r="C134" s="11"/>
      <c r="D134" s="11"/>
      <c r="E134" s="90" t="s">
        <v>92</v>
      </c>
      <c r="F134" s="18">
        <f>SUM(F125:F133)</f>
        <v>33867</v>
      </c>
      <c r="G134" s="18">
        <f>SUM(G126:G133)</f>
        <v>78065</v>
      </c>
      <c r="H134" s="19">
        <f>F134-G134</f>
        <v>-44198</v>
      </c>
    </row>
    <row r="135" spans="1:8" ht="25.5" customHeight="1">
      <c r="A135" s="10"/>
      <c r="B135" s="11"/>
      <c r="C135" s="11"/>
      <c r="D135" s="11"/>
      <c r="E135" s="90" t="s">
        <v>187</v>
      </c>
      <c r="F135" s="46">
        <f>F134+F124</f>
        <v>638799</v>
      </c>
      <c r="G135" s="46">
        <f>G134+G124</f>
        <v>482752</v>
      </c>
      <c r="H135" s="97">
        <f>F135-G135</f>
        <v>156047</v>
      </c>
    </row>
    <row r="136" spans="1:8" ht="43.5" customHeight="1">
      <c r="A136" s="176" t="s">
        <v>221</v>
      </c>
      <c r="B136" s="177"/>
      <c r="C136" s="177"/>
      <c r="D136" s="177"/>
      <c r="E136" s="178"/>
      <c r="F136" s="96">
        <f>F13+F24+F35+F46+F57+F68+F79+F90+F101+F112+F123+F134</f>
        <v>638799</v>
      </c>
      <c r="G136" s="96">
        <f>G13+G24+G35+G46+G57+G68+G79+G90+G101+G112+G123+G134</f>
        <v>482752</v>
      </c>
      <c r="H136" s="96">
        <f>F136-G136</f>
        <v>156047</v>
      </c>
    </row>
  </sheetData>
  <mergeCells count="3">
    <mergeCell ref="A136:E136"/>
    <mergeCell ref="A1:E1"/>
    <mergeCell ref="F1:H1"/>
  </mergeCells>
  <printOptions/>
  <pageMargins left="0.7480314960629921" right="0.15748031496062992" top="0.7874015748031497" bottom="0.7874015748031497" header="0.31496062992125984" footer="0"/>
  <pageSetup horizontalDpi="300" verticalDpi="300" orientation="portrait" paperSize="9" r:id="rId1"/>
  <headerFooter alignWithMargins="0">
    <oddFooter>&amp;C第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10" activePane="bottomLeft" state="frozen"/>
      <selection pane="topLeft" activeCell="A1" sqref="A1"/>
      <selection pane="bottomLeft" activeCell="D1" sqref="D1:H1"/>
    </sheetView>
  </sheetViews>
  <sheetFormatPr defaultColWidth="9.0039062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5.00390625" style="88" customWidth="1"/>
    <col min="8" max="8" width="11.00390625" style="82" customWidth="1"/>
    <col min="9" max="16384" width="8.875" style="82" customWidth="1"/>
  </cols>
  <sheetData>
    <row r="1" spans="1:8" ht="29.25" customHeight="1">
      <c r="A1" s="208" t="str">
        <f>'09結算'!A1:C1</f>
        <v>   嘉義縣中埔鄉灣潭國民小學</v>
      </c>
      <c r="B1" s="208"/>
      <c r="C1" s="208"/>
      <c r="D1" s="207" t="s">
        <v>379</v>
      </c>
      <c r="E1" s="207"/>
      <c r="F1" s="207"/>
      <c r="G1" s="207"/>
      <c r="H1" s="207"/>
    </row>
    <row r="2" spans="1:8" ht="25.5" customHeight="1">
      <c r="A2" s="200" t="s">
        <v>97</v>
      </c>
      <c r="B2" s="200"/>
      <c r="C2" s="200"/>
      <c r="D2" s="200" t="s">
        <v>98</v>
      </c>
      <c r="E2" s="200"/>
      <c r="F2" s="200"/>
      <c r="G2" s="200" t="s">
        <v>75</v>
      </c>
      <c r="H2" s="200"/>
    </row>
    <row r="3" spans="1:8" ht="25.5" customHeight="1">
      <c r="A3" s="4" t="s">
        <v>99</v>
      </c>
      <c r="B3" s="83" t="s">
        <v>100</v>
      </c>
      <c r="C3" s="4" t="s">
        <v>101</v>
      </c>
      <c r="D3" s="4" t="s">
        <v>102</v>
      </c>
      <c r="E3" s="83" t="s">
        <v>103</v>
      </c>
      <c r="F3" s="4" t="s">
        <v>70</v>
      </c>
      <c r="G3" s="83" t="s">
        <v>103</v>
      </c>
      <c r="H3" s="4" t="s">
        <v>70</v>
      </c>
    </row>
    <row r="4" spans="1:8" ht="25.5" customHeight="1">
      <c r="A4" s="4" t="s">
        <v>82</v>
      </c>
      <c r="B4" s="84">
        <f>'10分類帳'!P4</f>
        <v>138880</v>
      </c>
      <c r="C4" s="201" t="s">
        <v>378</v>
      </c>
      <c r="D4" s="4" t="s">
        <v>83</v>
      </c>
      <c r="E4" s="84">
        <f>'10分類帳'!G18</f>
        <v>2136</v>
      </c>
      <c r="F4" s="85">
        <f>E4/(E13-E8)</f>
        <v>0.07635661685851147</v>
      </c>
      <c r="G4" s="84">
        <f>'10分類帳'!G19</f>
        <v>7853</v>
      </c>
      <c r="H4" s="85">
        <f>G4/(G13-G8)</f>
        <v>0.16777763534589582</v>
      </c>
    </row>
    <row r="5" spans="1:8" ht="25.5" customHeight="1">
      <c r="A5" s="4" t="s">
        <v>84</v>
      </c>
      <c r="B5" s="84">
        <f>'10分類帳'!F22</f>
        <v>23110</v>
      </c>
      <c r="C5" s="202"/>
      <c r="D5" s="4" t="s">
        <v>104</v>
      </c>
      <c r="E5" s="84">
        <f>'10分類帳'!H18</f>
        <v>20777</v>
      </c>
      <c r="F5" s="85">
        <f>E5/(E13-E8)</f>
        <v>0.7427253878601559</v>
      </c>
      <c r="G5" s="84">
        <f>'10分類帳'!H19</f>
        <v>28052</v>
      </c>
      <c r="H5" s="85">
        <f>G5/(G13-G8)</f>
        <v>0.5993248728795454</v>
      </c>
    </row>
    <row r="6" spans="1:8" ht="29.25" customHeight="1">
      <c r="A6" s="5" t="s">
        <v>86</v>
      </c>
      <c r="B6" s="84" t="str">
        <f>'10分類帳'!G22</f>
        <v> </v>
      </c>
      <c r="C6" s="202"/>
      <c r="D6" s="4" t="s">
        <v>105</v>
      </c>
      <c r="E6" s="84">
        <f>'10分類帳'!I18</f>
        <v>0</v>
      </c>
      <c r="F6" s="85">
        <f>E6/(E13-E8)</f>
        <v>0</v>
      </c>
      <c r="G6" s="84">
        <f>'10分類帳'!I19</f>
        <v>0</v>
      </c>
      <c r="H6" s="85">
        <f>G6/(G13-G8)</f>
        <v>0</v>
      </c>
    </row>
    <row r="7" spans="1:8" ht="32.25" customHeight="1">
      <c r="A7" s="95" t="s">
        <v>207</v>
      </c>
      <c r="B7" s="84">
        <f>'10分類帳'!H22</f>
        <v>41600</v>
      </c>
      <c r="C7" s="202"/>
      <c r="D7" s="4" t="s">
        <v>106</v>
      </c>
      <c r="E7" s="84">
        <f>'10分類帳'!J18</f>
        <v>0</v>
      </c>
      <c r="F7" s="85">
        <f>E7/(E13-E8)</f>
        <v>0</v>
      </c>
      <c r="G7" s="84">
        <f>'10分類帳'!J19</f>
        <v>330</v>
      </c>
      <c r="H7" s="85">
        <f>G7/(G13-G8)</f>
        <v>0.007050378156646584</v>
      </c>
    </row>
    <row r="8" spans="1:8" ht="30" customHeight="1">
      <c r="A8" s="95" t="s">
        <v>192</v>
      </c>
      <c r="B8" s="84">
        <f>'10分類帳'!I22</f>
        <v>0</v>
      </c>
      <c r="C8" s="202"/>
      <c r="D8" s="4" t="s">
        <v>107</v>
      </c>
      <c r="E8" s="84">
        <f>'10分類帳'!K18</f>
        <v>16386</v>
      </c>
      <c r="F8" s="85"/>
      <c r="G8" s="84">
        <f>'10分類帳'!K19</f>
        <v>32233</v>
      </c>
      <c r="H8" s="85"/>
    </row>
    <row r="9" spans="1:8" ht="33" customHeight="1">
      <c r="A9" s="59" t="s">
        <v>210</v>
      </c>
      <c r="B9" s="84">
        <f>'10分類帳'!J22</f>
        <v>72000</v>
      </c>
      <c r="C9" s="202"/>
      <c r="D9" s="4" t="s">
        <v>108</v>
      </c>
      <c r="E9" s="84">
        <f>'10分類帳'!L18</f>
        <v>4783</v>
      </c>
      <c r="F9" s="85">
        <f>E9/(E13-E8)</f>
        <v>0.17098019589618932</v>
      </c>
      <c r="G9" s="84">
        <f>'10分類帳'!L19</f>
        <v>9948</v>
      </c>
      <c r="H9" s="85">
        <f>G9/(G13-G8)</f>
        <v>0.2125368542494552</v>
      </c>
    </row>
    <row r="10" spans="1:8" ht="24" customHeight="1">
      <c r="A10" s="4" t="s">
        <v>163</v>
      </c>
      <c r="B10" s="84" t="str">
        <f>'10分類帳'!K22</f>
        <v> </v>
      </c>
      <c r="C10" s="202"/>
      <c r="D10" s="4" t="s">
        <v>109</v>
      </c>
      <c r="E10" s="84">
        <f>'10分類帳'!M18</f>
        <v>0</v>
      </c>
      <c r="F10" s="85">
        <f>E10/(E13-E8)</f>
        <v>0</v>
      </c>
      <c r="G10" s="84">
        <f>'10分類帳'!M19</f>
        <v>0</v>
      </c>
      <c r="H10" s="85">
        <f>G10/(G13-G8)</f>
        <v>0</v>
      </c>
    </row>
    <row r="11" spans="1:8" ht="31.5" customHeight="1">
      <c r="A11" s="59"/>
      <c r="B11" s="84">
        <f>'10分類帳'!L22</f>
        <v>0</v>
      </c>
      <c r="C11" s="202"/>
      <c r="D11" s="4" t="s">
        <v>110</v>
      </c>
      <c r="E11" s="84">
        <f>'10分類帳'!N18</f>
        <v>278</v>
      </c>
      <c r="F11" s="85">
        <f>E11/(E13-E8)</f>
        <v>0.009937799385143347</v>
      </c>
      <c r="G11" s="84">
        <f>'10分類帳'!N19</f>
        <v>623</v>
      </c>
      <c r="H11" s="85">
        <f>G11/(G13-G8)</f>
        <v>0.013310259368457035</v>
      </c>
    </row>
    <row r="12" spans="1:8" ht="21" customHeight="1">
      <c r="A12" s="4"/>
      <c r="B12" s="84">
        <f>'10分類帳'!M22</f>
        <v>0</v>
      </c>
      <c r="C12" s="203" t="s">
        <v>231</v>
      </c>
      <c r="D12" s="59"/>
      <c r="E12" s="84"/>
      <c r="F12" s="85"/>
      <c r="G12" s="84"/>
      <c r="H12" s="85"/>
    </row>
    <row r="13" spans="1:8" ht="34.5" customHeight="1">
      <c r="A13" s="4"/>
      <c r="B13" s="84"/>
      <c r="C13" s="203"/>
      <c r="D13" s="4" t="s">
        <v>111</v>
      </c>
      <c r="E13" s="84">
        <f>SUM(E4:E12)</f>
        <v>44360</v>
      </c>
      <c r="F13" s="85">
        <f>(E13-E8)/(E13-E8)</f>
        <v>1</v>
      </c>
      <c r="G13" s="84">
        <f>SUM(G4:G12)</f>
        <v>79039</v>
      </c>
      <c r="H13" s="85">
        <f>(G13-G8)/(G13-G8)</f>
        <v>1</v>
      </c>
    </row>
    <row r="14" spans="1:8" ht="38.25" customHeight="1">
      <c r="A14" s="4" t="s">
        <v>36</v>
      </c>
      <c r="B14" s="84">
        <f>SUM(B5:B12)</f>
        <v>136710</v>
      </c>
      <c r="C14" s="203"/>
      <c r="D14" s="4" t="s">
        <v>112</v>
      </c>
      <c r="E14" s="84">
        <f>'10分類帳'!P19</f>
        <v>231230</v>
      </c>
      <c r="F14" s="85"/>
      <c r="G14" s="84">
        <f>E14</f>
        <v>231230</v>
      </c>
      <c r="H14" s="85"/>
    </row>
    <row r="15" spans="1:8" ht="38.25" customHeight="1">
      <c r="A15" s="4" t="s">
        <v>113</v>
      </c>
      <c r="B15" s="84">
        <f>B14+B4</f>
        <v>275590</v>
      </c>
      <c r="C15" s="204"/>
      <c r="D15" s="4" t="s">
        <v>113</v>
      </c>
      <c r="E15" s="84">
        <f>E13+E14</f>
        <v>275590</v>
      </c>
      <c r="F15" s="86">
        <f>SUM(F4:F11)</f>
        <v>1</v>
      </c>
      <c r="G15" s="84">
        <f>G13+G14</f>
        <v>310269</v>
      </c>
      <c r="H15" s="86">
        <f>SUM(H4:H11)</f>
        <v>1</v>
      </c>
    </row>
    <row r="16" spans="1:8" ht="68.25" customHeight="1">
      <c r="A16" s="4" t="s">
        <v>114</v>
      </c>
      <c r="B16" s="205" t="s">
        <v>115</v>
      </c>
      <c r="C16" s="215"/>
      <c r="D16" s="215"/>
      <c r="E16" s="215"/>
      <c r="F16" s="215"/>
      <c r="G16" s="215"/>
      <c r="H16" s="215"/>
    </row>
    <row r="17" spans="1:8" ht="27" customHeight="1">
      <c r="A17" s="206" t="s">
        <v>116</v>
      </c>
      <c r="B17" s="206"/>
      <c r="C17" s="206"/>
      <c r="D17" s="206"/>
      <c r="E17" s="206"/>
      <c r="F17" s="206"/>
      <c r="G17" s="206"/>
      <c r="H17" s="206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pane ySplit="3" topLeftCell="BM13" activePane="bottomLeft" state="frozen"/>
      <selection pane="topLeft" activeCell="A1" sqref="A1"/>
      <selection pane="bottomLeft" activeCell="L17" sqref="L17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50390625" style="51" customWidth="1"/>
    <col min="5" max="5" width="19.25390625" style="32" customWidth="1"/>
    <col min="6" max="6" width="11.75390625" style="32" customWidth="1"/>
    <col min="7" max="7" width="8.50390625" style="32" customWidth="1"/>
    <col min="8" max="8" width="10.00390625" style="32" customWidth="1"/>
    <col min="9" max="9" width="8.125" style="32" customWidth="1"/>
    <col min="10" max="10" width="8.50390625" style="32" customWidth="1"/>
    <col min="11" max="11" width="8.375" style="32" customWidth="1"/>
    <col min="12" max="12" width="10.125" style="32" customWidth="1"/>
    <col min="13" max="13" width="8.625" style="32" customWidth="1"/>
    <col min="14" max="14" width="8.125" style="32" customWidth="1"/>
    <col min="15" max="15" width="10.25390625" style="32" customWidth="1"/>
    <col min="16" max="16" width="11.50390625" style="32" customWidth="1"/>
    <col min="17" max="17" width="9.125" style="32" customWidth="1"/>
    <col min="18" max="16384" width="8.875" style="32" customWidth="1"/>
  </cols>
  <sheetData>
    <row r="1" spans="1:16" ht="33" customHeight="1">
      <c r="A1" s="194" t="str">
        <f>'10分類帳'!A1:I1</f>
        <v>嘉義縣中埔鄉灣潭國民小學</v>
      </c>
      <c r="B1" s="195"/>
      <c r="C1" s="195"/>
      <c r="D1" s="195"/>
      <c r="E1" s="195"/>
      <c r="F1" s="195"/>
      <c r="G1" s="195"/>
      <c r="H1" s="195"/>
      <c r="I1" s="195"/>
      <c r="J1" s="192" t="s">
        <v>380</v>
      </c>
      <c r="K1" s="192"/>
      <c r="L1" s="192"/>
      <c r="M1" s="192"/>
      <c r="N1" s="192"/>
      <c r="O1" s="192"/>
      <c r="P1" s="193"/>
    </row>
    <row r="2" spans="1:16" s="33" customFormat="1" ht="16.5">
      <c r="A2" s="200" t="s">
        <v>243</v>
      </c>
      <c r="B2" s="200"/>
      <c r="C2" s="200" t="s">
        <v>4</v>
      </c>
      <c r="D2" s="200"/>
      <c r="E2" s="200" t="s">
        <v>12</v>
      </c>
      <c r="F2" s="4" t="s">
        <v>5</v>
      </c>
      <c r="G2" s="200" t="s">
        <v>13</v>
      </c>
      <c r="H2" s="200"/>
      <c r="I2" s="200"/>
      <c r="J2" s="200"/>
      <c r="K2" s="200"/>
      <c r="L2" s="200"/>
      <c r="M2" s="200"/>
      <c r="N2" s="200"/>
      <c r="O2" s="200"/>
      <c r="P2" s="200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99" t="s">
        <v>3</v>
      </c>
      <c r="E3" s="200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200"/>
    </row>
    <row r="4" spans="1:16" s="34" customFormat="1" ht="19.5" customHeight="1">
      <c r="A4" s="2">
        <v>11</v>
      </c>
      <c r="B4" s="2">
        <v>1</v>
      </c>
      <c r="C4" s="1" t="s">
        <v>37</v>
      </c>
      <c r="D4" s="47" t="s">
        <v>48</v>
      </c>
      <c r="E4" s="25" t="s">
        <v>46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'10分類帳'!P19</f>
        <v>231230</v>
      </c>
    </row>
    <row r="5" spans="1:16" s="125" customFormat="1" ht="19.5" customHeight="1">
      <c r="A5" s="122">
        <v>11</v>
      </c>
      <c r="B5" s="122">
        <v>4</v>
      </c>
      <c r="C5" s="123" t="s">
        <v>14</v>
      </c>
      <c r="D5" s="127">
        <v>1101</v>
      </c>
      <c r="E5" s="124" t="s">
        <v>235</v>
      </c>
      <c r="F5" s="123">
        <v>5890</v>
      </c>
      <c r="G5" s="123"/>
      <c r="H5" s="123"/>
      <c r="I5" s="123"/>
      <c r="J5" s="123"/>
      <c r="K5" s="123"/>
      <c r="L5" s="123"/>
      <c r="M5" s="123"/>
      <c r="N5" s="123"/>
      <c r="O5" s="123">
        <f aca="true" t="shared" si="0" ref="O5:O11">SUM(G5:N5)</f>
        <v>0</v>
      </c>
      <c r="P5" s="123">
        <f aca="true" t="shared" si="1" ref="P5:P11">P4+F5-O5</f>
        <v>237120</v>
      </c>
    </row>
    <row r="6" spans="1:16" s="121" customFormat="1" ht="19.5" customHeight="1">
      <c r="A6" s="122">
        <v>11</v>
      </c>
      <c r="B6" s="122">
        <v>4</v>
      </c>
      <c r="C6" s="119" t="s">
        <v>15</v>
      </c>
      <c r="D6" s="126">
        <v>1101</v>
      </c>
      <c r="E6" s="120" t="s">
        <v>381</v>
      </c>
      <c r="F6" s="119"/>
      <c r="G6" s="119"/>
      <c r="H6" s="119"/>
      <c r="I6" s="119"/>
      <c r="J6" s="119">
        <v>510</v>
      </c>
      <c r="K6" s="119"/>
      <c r="L6" s="119"/>
      <c r="M6" s="119"/>
      <c r="N6" s="119"/>
      <c r="O6" s="119">
        <f t="shared" si="0"/>
        <v>510</v>
      </c>
      <c r="P6" s="123">
        <f>P5+F6-O6</f>
        <v>236610</v>
      </c>
    </row>
    <row r="7" spans="1:16" s="121" customFormat="1" ht="19.5" customHeight="1">
      <c r="A7" s="122">
        <v>11</v>
      </c>
      <c r="B7" s="122">
        <v>4</v>
      </c>
      <c r="C7" s="119" t="s">
        <v>15</v>
      </c>
      <c r="D7" s="126">
        <v>1102</v>
      </c>
      <c r="E7" s="120" t="s">
        <v>214</v>
      </c>
      <c r="F7" s="119"/>
      <c r="G7" s="119"/>
      <c r="H7" s="119"/>
      <c r="I7" s="119">
        <v>1560</v>
      </c>
      <c r="J7" s="119"/>
      <c r="K7" s="119"/>
      <c r="L7" s="119"/>
      <c r="M7" s="119"/>
      <c r="N7" s="119"/>
      <c r="O7" s="119">
        <v>1560</v>
      </c>
      <c r="P7" s="123">
        <f t="shared" si="1"/>
        <v>235050</v>
      </c>
    </row>
    <row r="8" spans="1:16" s="121" customFormat="1" ht="19.5" customHeight="1">
      <c r="A8" s="118">
        <v>11</v>
      </c>
      <c r="B8" s="122">
        <v>4</v>
      </c>
      <c r="C8" s="119" t="s">
        <v>233</v>
      </c>
      <c r="D8" s="126">
        <v>1103</v>
      </c>
      <c r="E8" s="120" t="s">
        <v>382</v>
      </c>
      <c r="F8" s="119"/>
      <c r="G8" s="119"/>
      <c r="H8" s="119">
        <v>7191</v>
      </c>
      <c r="I8" s="119"/>
      <c r="J8" s="119"/>
      <c r="K8" s="119"/>
      <c r="L8" s="119"/>
      <c r="M8" s="119"/>
      <c r="N8" s="119" t="s">
        <v>234</v>
      </c>
      <c r="O8" s="119">
        <f t="shared" si="0"/>
        <v>7191</v>
      </c>
      <c r="P8" s="123">
        <f t="shared" si="1"/>
        <v>227859</v>
      </c>
    </row>
    <row r="9" spans="1:16" s="121" customFormat="1" ht="19.5" customHeight="1">
      <c r="A9" s="118">
        <v>11</v>
      </c>
      <c r="B9" s="122">
        <v>4</v>
      </c>
      <c r="C9" s="119" t="s">
        <v>15</v>
      </c>
      <c r="D9" s="126">
        <v>1104</v>
      </c>
      <c r="E9" s="120" t="s">
        <v>383</v>
      </c>
      <c r="F9" s="119"/>
      <c r="G9" s="119"/>
      <c r="H9" s="119">
        <v>8313</v>
      </c>
      <c r="I9" s="119"/>
      <c r="J9" s="119"/>
      <c r="K9" s="119"/>
      <c r="L9" s="119" t="s">
        <v>48</v>
      </c>
      <c r="M9" s="119"/>
      <c r="N9" s="119"/>
      <c r="O9" s="119">
        <f t="shared" si="0"/>
        <v>8313</v>
      </c>
      <c r="P9" s="123">
        <f t="shared" si="1"/>
        <v>219546</v>
      </c>
    </row>
    <row r="10" spans="1:16" s="121" customFormat="1" ht="19.5" customHeight="1">
      <c r="A10" s="118">
        <v>11</v>
      </c>
      <c r="B10" s="118">
        <v>26</v>
      </c>
      <c r="C10" s="119" t="s">
        <v>15</v>
      </c>
      <c r="D10" s="126">
        <v>1105</v>
      </c>
      <c r="E10" s="121" t="s">
        <v>384</v>
      </c>
      <c r="F10" s="119"/>
      <c r="H10" s="119"/>
      <c r="I10" s="119"/>
      <c r="K10" s="119">
        <v>14145</v>
      </c>
      <c r="L10" s="119"/>
      <c r="M10" s="119"/>
      <c r="N10" s="119"/>
      <c r="O10" s="119">
        <f t="shared" si="0"/>
        <v>14145</v>
      </c>
      <c r="P10" s="123">
        <f t="shared" si="1"/>
        <v>205401</v>
      </c>
    </row>
    <row r="11" spans="1:16" s="121" customFormat="1" ht="19.5" customHeight="1">
      <c r="A11" s="118">
        <v>11</v>
      </c>
      <c r="B11" s="118">
        <v>26</v>
      </c>
      <c r="C11" s="119" t="s">
        <v>15</v>
      </c>
      <c r="D11" s="126">
        <v>1106</v>
      </c>
      <c r="E11" s="120" t="s">
        <v>236</v>
      </c>
      <c r="F11" s="119"/>
      <c r="G11" s="119"/>
      <c r="I11" s="119"/>
      <c r="J11" s="119" t="s">
        <v>48</v>
      </c>
      <c r="K11" s="119"/>
      <c r="L11" s="119">
        <v>203</v>
      </c>
      <c r="M11" s="119"/>
      <c r="N11" s="119"/>
      <c r="O11" s="119">
        <f t="shared" si="0"/>
        <v>203</v>
      </c>
      <c r="P11" s="123">
        <f t="shared" si="1"/>
        <v>205198</v>
      </c>
    </row>
    <row r="12" spans="1:16" s="35" customFormat="1" ht="19.5" customHeight="1">
      <c r="A12" s="36"/>
      <c r="B12" s="36"/>
      <c r="C12" s="37"/>
      <c r="D12" s="48"/>
      <c r="E12" s="14" t="s">
        <v>31</v>
      </c>
      <c r="F12" s="15">
        <f aca="true" t="shared" si="2" ref="F12:N12">SUM(F5:F11)</f>
        <v>5890</v>
      </c>
      <c r="G12" s="15">
        <f t="shared" si="2"/>
        <v>0</v>
      </c>
      <c r="H12" s="15">
        <f t="shared" si="2"/>
        <v>15504</v>
      </c>
      <c r="I12" s="15">
        <f t="shared" si="2"/>
        <v>1560</v>
      </c>
      <c r="J12" s="15">
        <f t="shared" si="2"/>
        <v>510</v>
      </c>
      <c r="K12" s="15">
        <f t="shared" si="2"/>
        <v>14145</v>
      </c>
      <c r="L12" s="15">
        <f t="shared" si="2"/>
        <v>203</v>
      </c>
      <c r="M12" s="15">
        <f t="shared" si="2"/>
        <v>0</v>
      </c>
      <c r="N12" s="15">
        <f t="shared" si="2"/>
        <v>0</v>
      </c>
      <c r="O12" s="15">
        <f>SUM(G12:N12)</f>
        <v>31922</v>
      </c>
      <c r="P12" s="1">
        <f>F12-O12</f>
        <v>-26032</v>
      </c>
    </row>
    <row r="13" spans="1:16" s="35" customFormat="1" ht="19.5" customHeight="1">
      <c r="A13" s="36"/>
      <c r="B13" s="36"/>
      <c r="C13" s="37"/>
      <c r="D13" s="48"/>
      <c r="E13" s="14" t="s">
        <v>32</v>
      </c>
      <c r="F13" s="15">
        <f>'10分類帳'!F19+'11分類帳'!F12</f>
        <v>316159</v>
      </c>
      <c r="G13" s="15">
        <f>'10分類帳'!G19+'11分類帳'!G12</f>
        <v>7853</v>
      </c>
      <c r="H13" s="15">
        <f>'10分類帳'!H19+'11分類帳'!H12</f>
        <v>43556</v>
      </c>
      <c r="I13" s="15">
        <f>'10分類帳'!I19+'11分類帳'!I12</f>
        <v>1560</v>
      </c>
      <c r="J13" s="15">
        <f>'10分類帳'!J19+'11分類帳'!J12</f>
        <v>840</v>
      </c>
      <c r="K13" s="15">
        <f>'10分類帳'!K19+'11分類帳'!K12</f>
        <v>46378</v>
      </c>
      <c r="L13" s="15">
        <f>'10分類帳'!L19+'11分類帳'!L12</f>
        <v>10151</v>
      </c>
      <c r="M13" s="15">
        <f>'10分類帳'!M19+'11分類帳'!M12</f>
        <v>0</v>
      </c>
      <c r="N13" s="15">
        <f>'10分類帳'!N19+'11分類帳'!N12</f>
        <v>623</v>
      </c>
      <c r="O13" s="15">
        <f>SUM(G13:N13)</f>
        <v>110961</v>
      </c>
      <c r="P13" s="15">
        <f>F13-O13</f>
        <v>205198</v>
      </c>
    </row>
    <row r="14" spans="1:16" ht="17.25" customHeight="1">
      <c r="A14" s="40"/>
      <c r="B14" s="41"/>
      <c r="C14" s="41"/>
      <c r="D14" s="49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94"/>
      <c r="P14" s="94"/>
    </row>
    <row r="15" spans="1:16" s="33" customFormat="1" ht="60.75" customHeight="1">
      <c r="A15" s="39"/>
      <c r="B15" s="39"/>
      <c r="C15" s="39"/>
      <c r="D15" s="50"/>
      <c r="E15" s="59" t="s">
        <v>194</v>
      </c>
      <c r="F15" s="5" t="s">
        <v>42</v>
      </c>
      <c r="G15" s="5" t="s">
        <v>86</v>
      </c>
      <c r="H15" s="5" t="s">
        <v>207</v>
      </c>
      <c r="I15" s="5" t="s">
        <v>193</v>
      </c>
      <c r="J15" s="5" t="s">
        <v>210</v>
      </c>
      <c r="K15" s="5" t="s">
        <v>45</v>
      </c>
      <c r="L15" s="5"/>
      <c r="M15" s="5"/>
      <c r="N15" s="5"/>
      <c r="O15" s="196" t="s">
        <v>189</v>
      </c>
      <c r="P15" s="197"/>
    </row>
    <row r="16" spans="1:16" ht="41.25" customHeight="1">
      <c r="A16" s="38"/>
      <c r="B16" s="38"/>
      <c r="C16" s="38"/>
      <c r="D16" s="47"/>
      <c r="E16" s="29"/>
      <c r="F16" s="128">
        <v>5890</v>
      </c>
      <c r="G16" s="128">
        <v>0</v>
      </c>
      <c r="H16" s="128">
        <v>0</v>
      </c>
      <c r="I16" s="129">
        <v>0</v>
      </c>
      <c r="J16" s="129">
        <v>0</v>
      </c>
      <c r="K16" s="129">
        <v>0</v>
      </c>
      <c r="L16" s="130"/>
      <c r="M16" s="93"/>
      <c r="N16" s="93"/>
      <c r="O16" s="198">
        <f>SUM(F16:N16)</f>
        <v>5890</v>
      </c>
      <c r="P16" s="199"/>
    </row>
  </sheetData>
  <mergeCells count="9">
    <mergeCell ref="J1:P1"/>
    <mergeCell ref="A1:I1"/>
    <mergeCell ref="O15:P15"/>
    <mergeCell ref="O16:P16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D4" sqref="D4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4" customHeight="1">
      <c r="A1" s="208" t="str">
        <f>'10結算'!A1:C1</f>
        <v>   嘉義縣中埔鄉灣潭國民小學</v>
      </c>
      <c r="B1" s="208"/>
      <c r="C1" s="208"/>
      <c r="D1" s="207" t="s">
        <v>386</v>
      </c>
      <c r="E1" s="207"/>
      <c r="F1" s="207"/>
      <c r="G1" s="207"/>
      <c r="H1" s="207"/>
    </row>
    <row r="2" spans="1:8" ht="25.5" customHeight="1">
      <c r="A2" s="200" t="s">
        <v>97</v>
      </c>
      <c r="B2" s="200"/>
      <c r="C2" s="200"/>
      <c r="D2" s="200" t="s">
        <v>98</v>
      </c>
      <c r="E2" s="200"/>
      <c r="F2" s="200"/>
      <c r="G2" s="200" t="s">
        <v>75</v>
      </c>
      <c r="H2" s="200"/>
    </row>
    <row r="3" spans="1:8" ht="25.5" customHeight="1">
      <c r="A3" s="4" t="s">
        <v>99</v>
      </c>
      <c r="B3" s="83" t="s">
        <v>100</v>
      </c>
      <c r="C3" s="4" t="s">
        <v>101</v>
      </c>
      <c r="D3" s="4" t="s">
        <v>102</v>
      </c>
      <c r="E3" s="83" t="s">
        <v>103</v>
      </c>
      <c r="F3" s="4" t="s">
        <v>70</v>
      </c>
      <c r="G3" s="83" t="s">
        <v>103</v>
      </c>
      <c r="H3" s="4" t="s">
        <v>70</v>
      </c>
    </row>
    <row r="4" spans="1:8" ht="25.5" customHeight="1">
      <c r="A4" s="4" t="s">
        <v>82</v>
      </c>
      <c r="B4" s="84">
        <f>'11分類帳'!P4</f>
        <v>231230</v>
      </c>
      <c r="C4" s="201" t="s">
        <v>385</v>
      </c>
      <c r="D4" s="4" t="s">
        <v>83</v>
      </c>
      <c r="E4" s="84">
        <f>'11分類帳'!G12</f>
        <v>0</v>
      </c>
      <c r="F4" s="85">
        <f>E4/(E13-E8)</f>
        <v>0</v>
      </c>
      <c r="G4" s="84">
        <f>'11分類帳'!G13</f>
        <v>7853</v>
      </c>
      <c r="H4" s="85">
        <f>G4/(G13-G8)</f>
        <v>0.1215954662991809</v>
      </c>
    </row>
    <row r="5" spans="1:8" ht="25.5" customHeight="1">
      <c r="A5" s="4" t="s">
        <v>84</v>
      </c>
      <c r="B5" s="84">
        <f>'11分類帳'!F16</f>
        <v>5890</v>
      </c>
      <c r="C5" s="202"/>
      <c r="D5" s="4" t="s">
        <v>85</v>
      </c>
      <c r="E5" s="84">
        <f>'11分類帳'!H12</f>
        <v>15504</v>
      </c>
      <c r="F5" s="85">
        <f>E5/(E13-E8)</f>
        <v>0.872138156044327</v>
      </c>
      <c r="G5" s="84">
        <f>'11分類帳'!H13</f>
        <v>43556</v>
      </c>
      <c r="H5" s="85">
        <f>G5/(G13-G8)</f>
        <v>0.6744189647430439</v>
      </c>
    </row>
    <row r="6" spans="1:8" ht="29.25" customHeight="1">
      <c r="A6" s="5" t="s">
        <v>86</v>
      </c>
      <c r="B6" s="84">
        <f>'11分類帳'!G17</f>
        <v>0</v>
      </c>
      <c r="C6" s="202"/>
      <c r="D6" s="4" t="s">
        <v>87</v>
      </c>
      <c r="E6" s="84">
        <f>'11分類帳'!I12</f>
        <v>1560</v>
      </c>
      <c r="F6" s="85">
        <f>E6/(E13-E8)</f>
        <v>0.08775383923046633</v>
      </c>
      <c r="G6" s="84">
        <f>'11分類帳'!I13</f>
        <v>1560</v>
      </c>
      <c r="H6" s="85">
        <f>G6/(G13-G8)</f>
        <v>0.024154963380456158</v>
      </c>
    </row>
    <row r="7" spans="1:8" ht="33" customHeight="1">
      <c r="A7" s="95" t="s">
        <v>207</v>
      </c>
      <c r="B7" s="84">
        <f>'11分類帳'!H16</f>
        <v>0</v>
      </c>
      <c r="C7" s="202"/>
      <c r="D7" s="4" t="s">
        <v>9</v>
      </c>
      <c r="E7" s="84">
        <f>'11分類帳'!J12</f>
        <v>510</v>
      </c>
      <c r="F7" s="85">
        <f>E7/(E13-E8)</f>
        <v>0.02868875513303707</v>
      </c>
      <c r="G7" s="84">
        <f>'11分類帳'!J13</f>
        <v>840</v>
      </c>
      <c r="H7" s="85">
        <f>G7/(G13-G8)</f>
        <v>0.013006518743322546</v>
      </c>
    </row>
    <row r="8" spans="1:8" ht="33" customHeight="1">
      <c r="A8" s="95" t="s">
        <v>192</v>
      </c>
      <c r="B8" s="84">
        <f>'11分類帳'!I16</f>
        <v>0</v>
      </c>
      <c r="C8" s="202"/>
      <c r="D8" s="4" t="s">
        <v>17</v>
      </c>
      <c r="E8" s="84">
        <f>'11分類帳'!K12</f>
        <v>14145</v>
      </c>
      <c r="F8" s="85"/>
      <c r="G8" s="84">
        <f>'11分類帳'!K13</f>
        <v>46378</v>
      </c>
      <c r="H8" s="85"/>
    </row>
    <row r="9" spans="1:8" ht="33" customHeight="1">
      <c r="A9" s="59" t="s">
        <v>210</v>
      </c>
      <c r="B9" s="84">
        <f>'11分類帳'!J16</f>
        <v>0</v>
      </c>
      <c r="C9" s="202"/>
      <c r="D9" s="4" t="s">
        <v>88</v>
      </c>
      <c r="E9" s="84">
        <f>'11分類帳'!L12</f>
        <v>203</v>
      </c>
      <c r="F9" s="85">
        <f>E9/(E13-E8)</f>
        <v>0.011419249592169658</v>
      </c>
      <c r="G9" s="84">
        <f>'11分類帳'!L13</f>
        <v>10151</v>
      </c>
      <c r="H9" s="85">
        <f>G9/(G13-G8)</f>
        <v>0.157177585432699</v>
      </c>
    </row>
    <row r="10" spans="1:8" ht="27" customHeight="1">
      <c r="A10" s="4" t="s">
        <v>163</v>
      </c>
      <c r="B10" s="84">
        <v>0</v>
      </c>
      <c r="C10" s="202"/>
      <c r="D10" s="4" t="s">
        <v>89</v>
      </c>
      <c r="E10" s="84">
        <f>'11分類帳'!M12</f>
        <v>0</v>
      </c>
      <c r="F10" s="85">
        <f>E10/(E13-E8)</f>
        <v>0</v>
      </c>
      <c r="G10" s="84">
        <f>'11分類帳'!M13</f>
        <v>0</v>
      </c>
      <c r="H10" s="85">
        <f>G10/(G13-G8)</f>
        <v>0</v>
      </c>
    </row>
    <row r="11" spans="1:8" ht="28.5" customHeight="1">
      <c r="A11" s="59"/>
      <c r="B11" s="84">
        <f>'11分類帳'!L16</f>
        <v>0</v>
      </c>
      <c r="C11" s="202"/>
      <c r="D11" s="4" t="s">
        <v>10</v>
      </c>
      <c r="E11" s="84">
        <f>'11分類帳'!N12</f>
        <v>0</v>
      </c>
      <c r="F11" s="85">
        <f>E11/(E13-E8)</f>
        <v>0</v>
      </c>
      <c r="G11" s="84">
        <f>'11分類帳'!N13</f>
        <v>623</v>
      </c>
      <c r="H11" s="85">
        <f>G11/(G13-G8)</f>
        <v>0.009646501401297554</v>
      </c>
    </row>
    <row r="12" spans="1:8" ht="21" customHeight="1">
      <c r="A12" s="4"/>
      <c r="B12" s="84">
        <f>'11分類帳'!M16</f>
        <v>0</v>
      </c>
      <c r="C12" s="203" t="s">
        <v>90</v>
      </c>
      <c r="D12" s="59"/>
      <c r="E12" s="84"/>
      <c r="F12" s="85"/>
      <c r="G12" s="84"/>
      <c r="H12" s="85"/>
    </row>
    <row r="13" spans="1:8" ht="33" customHeight="1">
      <c r="A13" s="4"/>
      <c r="B13" s="84">
        <f>'11分類帳'!N16</f>
        <v>0</v>
      </c>
      <c r="C13" s="203"/>
      <c r="D13" s="4" t="s">
        <v>91</v>
      </c>
      <c r="E13" s="84">
        <f>SUM(E4:E12)</f>
        <v>31922</v>
      </c>
      <c r="F13" s="85">
        <f>(E13-E8)/(E13-E8)</f>
        <v>1</v>
      </c>
      <c r="G13" s="84">
        <f>SUM(G4:G12)</f>
        <v>110961</v>
      </c>
      <c r="H13" s="85">
        <f>(G13-G8)/(G13-G8)</f>
        <v>1</v>
      </c>
    </row>
    <row r="14" spans="1:8" ht="33" customHeight="1">
      <c r="A14" s="4" t="s">
        <v>92</v>
      </c>
      <c r="B14" s="84">
        <f>SUM(B5:B12)</f>
        <v>5890</v>
      </c>
      <c r="C14" s="203"/>
      <c r="D14" s="4" t="s">
        <v>93</v>
      </c>
      <c r="E14" s="84">
        <f>'11分類帳'!P13</f>
        <v>205198</v>
      </c>
      <c r="F14" s="85"/>
      <c r="G14" s="84">
        <f>E14</f>
        <v>205198</v>
      </c>
      <c r="H14" s="85"/>
    </row>
    <row r="15" spans="1:8" ht="33" customHeight="1">
      <c r="A15" s="4" t="s">
        <v>11</v>
      </c>
      <c r="B15" s="84">
        <f>B14+B4</f>
        <v>237120</v>
      </c>
      <c r="C15" s="204"/>
      <c r="D15" s="4" t="s">
        <v>11</v>
      </c>
      <c r="E15" s="84">
        <f>E13+E14</f>
        <v>237120</v>
      </c>
      <c r="F15" s="86">
        <f>SUM(F4:F11)</f>
        <v>1</v>
      </c>
      <c r="G15" s="84">
        <f>G13+G14</f>
        <v>316159</v>
      </c>
      <c r="H15" s="86">
        <f>SUM(H4:H11)</f>
        <v>1.0000000000000002</v>
      </c>
    </row>
    <row r="16" spans="1:8" ht="75" customHeight="1">
      <c r="A16" s="4" t="s">
        <v>94</v>
      </c>
      <c r="B16" s="205" t="s">
        <v>95</v>
      </c>
      <c r="C16" s="205"/>
      <c r="D16" s="205"/>
      <c r="E16" s="205"/>
      <c r="F16" s="205"/>
      <c r="G16" s="205"/>
      <c r="H16" s="205"/>
    </row>
    <row r="17" spans="1:8" ht="27" customHeight="1">
      <c r="A17" s="206" t="s">
        <v>117</v>
      </c>
      <c r="B17" s="206"/>
      <c r="C17" s="206"/>
      <c r="D17" s="206"/>
      <c r="E17" s="206"/>
      <c r="F17" s="206"/>
      <c r="G17" s="206"/>
      <c r="H17" s="206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C1">
      <pane ySplit="3" topLeftCell="BM4" activePane="bottomLeft" state="frozen"/>
      <selection pane="topLeft" activeCell="A1" sqref="A1"/>
      <selection pane="bottomLeft" activeCell="N17" sqref="N17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50390625" style="57" customWidth="1"/>
    <col min="5" max="5" width="19.25390625" style="32" customWidth="1"/>
    <col min="6" max="6" width="12.00390625" style="32" customWidth="1"/>
    <col min="7" max="7" width="9.375" style="32" customWidth="1"/>
    <col min="8" max="8" width="10.50390625" style="32" customWidth="1"/>
    <col min="9" max="9" width="9.00390625" style="32" customWidth="1"/>
    <col min="10" max="10" width="9.125" style="32" customWidth="1"/>
    <col min="11" max="11" width="8.625" style="32" customWidth="1"/>
    <col min="12" max="12" width="10.25390625" style="32" customWidth="1"/>
    <col min="13" max="13" width="8.75390625" style="32" customWidth="1"/>
    <col min="14" max="14" width="8.125" style="32" customWidth="1"/>
    <col min="15" max="15" width="9.875" style="32" customWidth="1"/>
    <col min="16" max="16" width="10.125" style="32" customWidth="1"/>
    <col min="17" max="17" width="7.75390625" style="32" customWidth="1"/>
    <col min="18" max="16384" width="8.875" style="32" customWidth="1"/>
  </cols>
  <sheetData>
    <row r="1" spans="1:16" ht="33" customHeight="1">
      <c r="A1" s="194" t="str">
        <f>'11分類帳'!A1:I1</f>
        <v>嘉義縣中埔鄉灣潭國民小學</v>
      </c>
      <c r="B1" s="195"/>
      <c r="C1" s="195"/>
      <c r="D1" s="195"/>
      <c r="E1" s="195"/>
      <c r="F1" s="195"/>
      <c r="G1" s="195"/>
      <c r="H1" s="195"/>
      <c r="I1" s="195"/>
      <c r="J1" s="192" t="s">
        <v>387</v>
      </c>
      <c r="K1" s="192"/>
      <c r="L1" s="192"/>
      <c r="M1" s="192"/>
      <c r="N1" s="192"/>
      <c r="O1" s="192"/>
      <c r="P1" s="193"/>
    </row>
    <row r="2" spans="1:16" s="33" customFormat="1" ht="16.5">
      <c r="A2" s="200" t="str">
        <f>'07分類帳'!A2:B2</f>
        <v>102年</v>
      </c>
      <c r="B2" s="200"/>
      <c r="C2" s="200" t="s">
        <v>4</v>
      </c>
      <c r="D2" s="200"/>
      <c r="E2" s="200" t="s">
        <v>12</v>
      </c>
      <c r="F2" s="4" t="s">
        <v>5</v>
      </c>
      <c r="G2" s="200" t="s">
        <v>13</v>
      </c>
      <c r="H2" s="200"/>
      <c r="I2" s="200"/>
      <c r="J2" s="200"/>
      <c r="K2" s="200"/>
      <c r="L2" s="200"/>
      <c r="M2" s="200"/>
      <c r="N2" s="200"/>
      <c r="O2" s="200"/>
      <c r="P2" s="200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200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196</v>
      </c>
      <c r="M3" s="5" t="s">
        <v>197</v>
      </c>
      <c r="N3" s="4" t="s">
        <v>10</v>
      </c>
      <c r="O3" s="4" t="s">
        <v>11</v>
      </c>
      <c r="P3" s="200"/>
    </row>
    <row r="4" spans="1:16" s="34" customFormat="1" ht="19.5" customHeight="1">
      <c r="A4" s="2">
        <v>12</v>
      </c>
      <c r="B4" s="44">
        <v>1</v>
      </c>
      <c r="C4" s="1" t="s">
        <v>37</v>
      </c>
      <c r="D4" s="52" t="s">
        <v>48</v>
      </c>
      <c r="E4" s="25" t="s">
        <v>46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'11分類帳'!P13</f>
        <v>205198</v>
      </c>
    </row>
    <row r="5" spans="1:16" s="125" customFormat="1" ht="19.5" customHeight="1">
      <c r="A5" s="122">
        <v>12</v>
      </c>
      <c r="B5" s="131">
        <v>2</v>
      </c>
      <c r="C5" s="123" t="s">
        <v>237</v>
      </c>
      <c r="D5" s="132">
        <v>93</v>
      </c>
      <c r="E5" s="124" t="s">
        <v>238</v>
      </c>
      <c r="F5" s="123">
        <v>18030</v>
      </c>
      <c r="G5" s="123"/>
      <c r="H5" s="123"/>
      <c r="I5" s="123"/>
      <c r="J5" s="123"/>
      <c r="K5" s="123"/>
      <c r="L5" s="123"/>
      <c r="M5" s="123"/>
      <c r="N5" s="123"/>
      <c r="O5" s="123"/>
      <c r="P5" s="123">
        <f aca="true" t="shared" si="0" ref="P5:P20">P4+F5-O5</f>
        <v>223228</v>
      </c>
    </row>
    <row r="6" spans="1:16" s="125" customFormat="1" ht="19.5" customHeight="1">
      <c r="A6" s="122">
        <v>12</v>
      </c>
      <c r="B6" s="131">
        <v>9</v>
      </c>
      <c r="C6" s="123" t="s">
        <v>237</v>
      </c>
      <c r="D6" s="132">
        <v>97</v>
      </c>
      <c r="E6" s="124" t="s">
        <v>388</v>
      </c>
      <c r="F6" s="123">
        <v>7280</v>
      </c>
      <c r="G6" s="123"/>
      <c r="H6" s="123"/>
      <c r="I6" s="123"/>
      <c r="J6" s="123"/>
      <c r="K6" s="123"/>
      <c r="L6" s="123"/>
      <c r="M6" s="123"/>
      <c r="N6" s="123"/>
      <c r="O6" s="123"/>
      <c r="P6" s="123">
        <f t="shared" si="0"/>
        <v>230508</v>
      </c>
    </row>
    <row r="7" spans="1:16" s="125" customFormat="1" ht="19.5" customHeight="1">
      <c r="A7" s="122">
        <v>12</v>
      </c>
      <c r="B7" s="131">
        <v>9</v>
      </c>
      <c r="C7" s="123" t="s">
        <v>237</v>
      </c>
      <c r="D7" s="132">
        <v>97</v>
      </c>
      <c r="E7" s="124" t="s">
        <v>388</v>
      </c>
      <c r="F7" s="123">
        <v>18330</v>
      </c>
      <c r="G7" s="123"/>
      <c r="H7" s="123"/>
      <c r="I7" s="123"/>
      <c r="J7" s="123"/>
      <c r="K7" s="123"/>
      <c r="L7" s="123"/>
      <c r="M7" s="123"/>
      <c r="N7" s="123"/>
      <c r="O7" s="123"/>
      <c r="P7" s="123">
        <f t="shared" si="0"/>
        <v>248838</v>
      </c>
    </row>
    <row r="8" spans="1:16" s="125" customFormat="1" ht="19.5" customHeight="1">
      <c r="A8" s="122">
        <v>12</v>
      </c>
      <c r="B8" s="131">
        <v>23</v>
      </c>
      <c r="C8" s="123" t="s">
        <v>239</v>
      </c>
      <c r="D8" s="132">
        <v>193</v>
      </c>
      <c r="E8" s="124" t="s">
        <v>240</v>
      </c>
      <c r="F8" s="123">
        <v>93</v>
      </c>
      <c r="G8" s="123"/>
      <c r="H8" s="123"/>
      <c r="I8" s="123"/>
      <c r="J8" s="123"/>
      <c r="K8" s="123"/>
      <c r="L8" s="123"/>
      <c r="M8" s="123"/>
      <c r="N8" s="123"/>
      <c r="O8" s="123"/>
      <c r="P8" s="123">
        <f t="shared" si="0"/>
        <v>248931</v>
      </c>
    </row>
    <row r="9" spans="1:16" s="125" customFormat="1" ht="19.5" customHeight="1">
      <c r="A9" s="122">
        <v>12</v>
      </c>
      <c r="B9" s="131">
        <v>2</v>
      </c>
      <c r="C9" s="123" t="s">
        <v>15</v>
      </c>
      <c r="D9" s="132">
        <v>107</v>
      </c>
      <c r="E9" s="133" t="s">
        <v>389</v>
      </c>
      <c r="F9" s="123"/>
      <c r="G9" s="123"/>
      <c r="H9" s="123">
        <v>9248</v>
      </c>
      <c r="I9" s="123"/>
      <c r="J9" s="123"/>
      <c r="K9" s="123"/>
      <c r="L9" s="123"/>
      <c r="M9" s="123"/>
      <c r="N9" s="123"/>
      <c r="O9" s="123">
        <f>SUM(G9:N9)</f>
        <v>9248</v>
      </c>
      <c r="P9" s="123">
        <f t="shared" si="0"/>
        <v>239683</v>
      </c>
    </row>
    <row r="10" spans="1:16" s="125" customFormat="1" ht="19.5" customHeight="1">
      <c r="A10" s="122">
        <v>12</v>
      </c>
      <c r="B10" s="131">
        <v>2</v>
      </c>
      <c r="C10" s="123" t="s">
        <v>15</v>
      </c>
      <c r="D10" s="132">
        <v>107</v>
      </c>
      <c r="E10" s="120" t="s">
        <v>241</v>
      </c>
      <c r="F10" s="123"/>
      <c r="G10" s="123">
        <v>280</v>
      </c>
      <c r="H10" s="123"/>
      <c r="I10" s="123"/>
      <c r="J10" s="123"/>
      <c r="K10" s="123"/>
      <c r="L10" s="123"/>
      <c r="M10" s="123"/>
      <c r="N10" s="123"/>
      <c r="O10" s="123">
        <f aca="true" t="shared" si="1" ref="O10:O20">SUM(G10:N10)</f>
        <v>280</v>
      </c>
      <c r="P10" s="123">
        <f t="shared" si="0"/>
        <v>239403</v>
      </c>
    </row>
    <row r="11" spans="1:16" s="125" customFormat="1" ht="19.5" customHeight="1">
      <c r="A11" s="122">
        <v>12</v>
      </c>
      <c r="B11" s="131">
        <v>2</v>
      </c>
      <c r="C11" s="123" t="s">
        <v>15</v>
      </c>
      <c r="D11" s="132">
        <v>107</v>
      </c>
      <c r="E11" s="124" t="s">
        <v>389</v>
      </c>
      <c r="F11" s="123"/>
      <c r="G11" s="123"/>
      <c r="H11" s="123">
        <v>9248</v>
      </c>
      <c r="I11" s="123"/>
      <c r="J11" s="123"/>
      <c r="K11" s="123"/>
      <c r="L11" s="123"/>
      <c r="M11" s="123"/>
      <c r="N11" s="123"/>
      <c r="O11" s="123">
        <f t="shared" si="1"/>
        <v>9248</v>
      </c>
      <c r="P11" s="123">
        <f t="shared" si="0"/>
        <v>230155</v>
      </c>
    </row>
    <row r="12" spans="1:16" s="125" customFormat="1" ht="19.5" customHeight="1">
      <c r="A12" s="122">
        <v>12</v>
      </c>
      <c r="B12" s="131">
        <v>2</v>
      </c>
      <c r="C12" s="123" t="s">
        <v>15</v>
      </c>
      <c r="D12" s="132">
        <v>107</v>
      </c>
      <c r="E12" s="124" t="s">
        <v>390</v>
      </c>
      <c r="F12" s="123"/>
      <c r="G12" s="123"/>
      <c r="H12" s="123"/>
      <c r="I12" s="123"/>
      <c r="J12" s="123">
        <v>680</v>
      </c>
      <c r="K12" s="123"/>
      <c r="L12" s="123"/>
      <c r="M12" s="123"/>
      <c r="N12" s="123"/>
      <c r="O12" s="123">
        <f t="shared" si="1"/>
        <v>680</v>
      </c>
      <c r="P12" s="123">
        <f t="shared" si="0"/>
        <v>229475</v>
      </c>
    </row>
    <row r="13" spans="1:16" s="125" customFormat="1" ht="19.5" customHeight="1">
      <c r="A13" s="122">
        <v>12</v>
      </c>
      <c r="B13" s="131">
        <v>2</v>
      </c>
      <c r="C13" s="123" t="s">
        <v>15</v>
      </c>
      <c r="D13" s="132">
        <v>107</v>
      </c>
      <c r="E13" s="120" t="s">
        <v>241</v>
      </c>
      <c r="F13" s="123"/>
      <c r="G13" s="123">
        <v>344</v>
      </c>
      <c r="H13" s="123"/>
      <c r="I13" s="123"/>
      <c r="J13" s="123"/>
      <c r="K13" s="123"/>
      <c r="L13" s="123"/>
      <c r="M13" s="123"/>
      <c r="N13" s="123"/>
      <c r="O13" s="123">
        <f t="shared" si="1"/>
        <v>344</v>
      </c>
      <c r="P13" s="123">
        <f t="shared" si="0"/>
        <v>229131</v>
      </c>
    </row>
    <row r="14" spans="1:16" s="125" customFormat="1" ht="19.5" customHeight="1">
      <c r="A14" s="122">
        <v>12</v>
      </c>
      <c r="B14" s="131">
        <v>2</v>
      </c>
      <c r="C14" s="123" t="s">
        <v>15</v>
      </c>
      <c r="D14" s="132">
        <v>107</v>
      </c>
      <c r="E14" s="124" t="s">
        <v>391</v>
      </c>
      <c r="F14" s="123"/>
      <c r="G14" s="123"/>
      <c r="H14" s="123"/>
      <c r="I14" s="123"/>
      <c r="J14" s="123"/>
      <c r="K14" s="123"/>
      <c r="L14" s="123"/>
      <c r="M14" s="123"/>
      <c r="N14" s="123">
        <v>250</v>
      </c>
      <c r="O14" s="123">
        <f t="shared" si="1"/>
        <v>250</v>
      </c>
      <c r="P14" s="123">
        <f t="shared" si="0"/>
        <v>228881</v>
      </c>
    </row>
    <row r="15" spans="1:16" s="125" customFormat="1" ht="19.5" customHeight="1">
      <c r="A15" s="122">
        <v>12</v>
      </c>
      <c r="B15" s="131">
        <v>2</v>
      </c>
      <c r="C15" s="123" t="s">
        <v>15</v>
      </c>
      <c r="D15" s="132">
        <v>107</v>
      </c>
      <c r="E15" s="120" t="s">
        <v>392</v>
      </c>
      <c r="F15" s="123"/>
      <c r="G15" s="123">
        <v>2663</v>
      </c>
      <c r="H15" s="123"/>
      <c r="I15" s="123"/>
      <c r="J15" s="123"/>
      <c r="K15" s="123"/>
      <c r="L15" s="123"/>
      <c r="M15" s="123"/>
      <c r="N15" s="123"/>
      <c r="O15" s="123">
        <f t="shared" si="1"/>
        <v>2663</v>
      </c>
      <c r="P15" s="123">
        <f t="shared" si="0"/>
        <v>226218</v>
      </c>
    </row>
    <row r="16" spans="1:16" s="125" customFormat="1" ht="19.5" customHeight="1">
      <c r="A16" s="122">
        <v>12</v>
      </c>
      <c r="B16" s="131"/>
      <c r="C16" s="123" t="s">
        <v>15</v>
      </c>
      <c r="D16" s="132">
        <v>107</v>
      </c>
      <c r="E16" s="120" t="s">
        <v>393</v>
      </c>
      <c r="F16" s="123"/>
      <c r="G16" s="123">
        <v>8000</v>
      </c>
      <c r="H16" s="123"/>
      <c r="I16" s="123"/>
      <c r="J16" s="123"/>
      <c r="K16" s="123"/>
      <c r="L16" s="123"/>
      <c r="M16" s="123"/>
      <c r="N16" s="123"/>
      <c r="O16" s="123">
        <f t="shared" si="1"/>
        <v>8000</v>
      </c>
      <c r="P16" s="123">
        <f t="shared" si="0"/>
        <v>218218</v>
      </c>
    </row>
    <row r="17" spans="1:16" s="125" customFormat="1" ht="19.5" customHeight="1">
      <c r="A17" s="122">
        <v>12</v>
      </c>
      <c r="B17" s="131">
        <v>9</v>
      </c>
      <c r="C17" s="123" t="s">
        <v>15</v>
      </c>
      <c r="D17" s="132">
        <v>115</v>
      </c>
      <c r="E17" s="124" t="s">
        <v>394</v>
      </c>
      <c r="F17" s="123"/>
      <c r="G17" s="123"/>
      <c r="H17" s="123"/>
      <c r="I17" s="123"/>
      <c r="J17" s="123"/>
      <c r="K17" s="123"/>
      <c r="L17" s="123">
        <v>520</v>
      </c>
      <c r="M17" s="123"/>
      <c r="N17" s="123"/>
      <c r="O17" s="123">
        <f t="shared" si="1"/>
        <v>520</v>
      </c>
      <c r="P17" s="123">
        <f t="shared" si="0"/>
        <v>217698</v>
      </c>
    </row>
    <row r="18" spans="1:16" s="125" customFormat="1" ht="19.5" customHeight="1">
      <c r="A18" s="122">
        <v>12</v>
      </c>
      <c r="B18" s="131">
        <v>9</v>
      </c>
      <c r="C18" s="123" t="s">
        <v>15</v>
      </c>
      <c r="D18" s="132">
        <v>115</v>
      </c>
      <c r="E18" s="124" t="s">
        <v>395</v>
      </c>
      <c r="F18" s="123"/>
      <c r="G18" s="123"/>
      <c r="H18" s="123">
        <v>270</v>
      </c>
      <c r="I18" s="123"/>
      <c r="J18" s="123"/>
      <c r="K18" s="123"/>
      <c r="L18" s="123"/>
      <c r="M18" s="123"/>
      <c r="N18" s="123"/>
      <c r="O18" s="123">
        <f t="shared" si="1"/>
        <v>270</v>
      </c>
      <c r="P18" s="123">
        <f t="shared" si="0"/>
        <v>217428</v>
      </c>
    </row>
    <row r="19" spans="1:16" s="125" customFormat="1" ht="19.5" customHeight="1">
      <c r="A19" s="122">
        <v>12</v>
      </c>
      <c r="B19" s="131">
        <v>23</v>
      </c>
      <c r="C19" s="123" t="s">
        <v>15</v>
      </c>
      <c r="D19" s="132">
        <v>122</v>
      </c>
      <c r="E19" s="124" t="s">
        <v>396</v>
      </c>
      <c r="F19" s="123"/>
      <c r="G19" s="123"/>
      <c r="H19" s="123"/>
      <c r="I19" s="123"/>
      <c r="J19" s="123"/>
      <c r="K19" s="123"/>
      <c r="L19" s="123">
        <v>800</v>
      </c>
      <c r="M19" s="123"/>
      <c r="N19" s="123"/>
      <c r="O19" s="123">
        <f t="shared" si="1"/>
        <v>800</v>
      </c>
      <c r="P19" s="123">
        <f t="shared" si="0"/>
        <v>216628</v>
      </c>
    </row>
    <row r="20" spans="1:16" s="125" customFormat="1" ht="17.25" customHeight="1">
      <c r="A20" s="122">
        <v>12</v>
      </c>
      <c r="B20" s="131">
        <v>23</v>
      </c>
      <c r="C20" s="123" t="s">
        <v>15</v>
      </c>
      <c r="D20" s="132">
        <v>122</v>
      </c>
      <c r="E20" s="124" t="s">
        <v>395</v>
      </c>
      <c r="F20" s="123"/>
      <c r="G20" s="123"/>
      <c r="H20" s="123">
        <v>540</v>
      </c>
      <c r="I20" s="123"/>
      <c r="J20" s="123"/>
      <c r="K20" s="123"/>
      <c r="L20" s="123"/>
      <c r="M20" s="123"/>
      <c r="N20" s="123"/>
      <c r="O20" s="123">
        <f t="shared" si="1"/>
        <v>540</v>
      </c>
      <c r="P20" s="123">
        <f t="shared" si="0"/>
        <v>216088</v>
      </c>
    </row>
    <row r="21" spans="1:16" s="35" customFormat="1" ht="19.5" customHeight="1">
      <c r="A21" s="36"/>
      <c r="B21" s="36"/>
      <c r="C21" s="37"/>
      <c r="D21" s="53"/>
      <c r="E21" s="14" t="s">
        <v>31</v>
      </c>
      <c r="F21" s="15">
        <f>SUM(F5:F20)</f>
        <v>43733</v>
      </c>
      <c r="G21" s="15">
        <f>SUM(G5:G20)</f>
        <v>11287</v>
      </c>
      <c r="H21" s="15">
        <f>SUM(H5:H20)</f>
        <v>19306</v>
      </c>
      <c r="I21" s="15">
        <f>SUM(I5:I20)</f>
        <v>0</v>
      </c>
      <c r="J21" s="15">
        <f>SUM(J5:J20)</f>
        <v>680</v>
      </c>
      <c r="K21" s="15">
        <f>SUM(K5:K20)</f>
        <v>0</v>
      </c>
      <c r="L21" s="15">
        <f>SUM(L5:L20)</f>
        <v>1320</v>
      </c>
      <c r="M21" s="15">
        <f>SUM(M5:M20)</f>
        <v>0</v>
      </c>
      <c r="N21" s="15">
        <f>SUM(N5:N20)</f>
        <v>250</v>
      </c>
      <c r="O21" s="15">
        <f>SUM(G21:N21)</f>
        <v>32843</v>
      </c>
      <c r="P21" s="1">
        <f>F21-O21</f>
        <v>10890</v>
      </c>
    </row>
    <row r="22" spans="1:16" s="35" customFormat="1" ht="24.75" customHeight="1">
      <c r="A22" s="36"/>
      <c r="B22" s="36"/>
      <c r="C22" s="37"/>
      <c r="D22" s="53"/>
      <c r="E22" s="14" t="s">
        <v>32</v>
      </c>
      <c r="F22" s="15">
        <f>'11分類帳'!F13+'12分類帳'!F21</f>
        <v>359892</v>
      </c>
      <c r="G22" s="15">
        <f>'11分類帳'!G13+'12分類帳'!G21</f>
        <v>19140</v>
      </c>
      <c r="H22" s="15">
        <f>'11分類帳'!H13+'12分類帳'!H21</f>
        <v>62862</v>
      </c>
      <c r="I22" s="15">
        <f>'11分類帳'!I13+'12分類帳'!I21</f>
        <v>1560</v>
      </c>
      <c r="J22" s="15">
        <f>'11分類帳'!J13+'12分類帳'!J21</f>
        <v>1520</v>
      </c>
      <c r="K22" s="15">
        <f>'11分類帳'!K13+'12分類帳'!K21</f>
        <v>46378</v>
      </c>
      <c r="L22" s="15">
        <f>'11分類帳'!L13+'12分類帳'!L21</f>
        <v>11471</v>
      </c>
      <c r="M22" s="15">
        <f>'11分類帳'!M13+'12分類帳'!M21</f>
        <v>0</v>
      </c>
      <c r="N22" s="15">
        <f>'11分類帳'!N13+'12分類帳'!N21</f>
        <v>873</v>
      </c>
      <c r="O22" s="15">
        <f>SUM(G22:N22)</f>
        <v>143804</v>
      </c>
      <c r="P22" s="15">
        <f>F22-O22</f>
        <v>216088</v>
      </c>
    </row>
    <row r="23" spans="1:16" ht="33" customHeight="1">
      <c r="A23" s="40"/>
      <c r="B23" s="41"/>
      <c r="C23" s="41"/>
      <c r="D23" s="54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1:16" s="33" customFormat="1" ht="63" customHeight="1">
      <c r="A24" s="39"/>
      <c r="B24" s="39"/>
      <c r="C24" s="39"/>
      <c r="D24" s="55"/>
      <c r="E24" s="59" t="s">
        <v>194</v>
      </c>
      <c r="F24" s="5" t="s">
        <v>42</v>
      </c>
      <c r="G24" s="5" t="s">
        <v>86</v>
      </c>
      <c r="H24" s="5" t="s">
        <v>207</v>
      </c>
      <c r="I24" s="5" t="s">
        <v>193</v>
      </c>
      <c r="J24" s="5" t="s">
        <v>210</v>
      </c>
      <c r="K24" s="5" t="s">
        <v>45</v>
      </c>
      <c r="L24" s="5"/>
      <c r="M24" s="5"/>
      <c r="N24" s="5"/>
      <c r="O24" s="196" t="s">
        <v>189</v>
      </c>
      <c r="P24" s="197"/>
    </row>
    <row r="25" spans="1:16" ht="34.5" customHeight="1">
      <c r="A25" s="38"/>
      <c r="B25" s="38"/>
      <c r="C25" s="38"/>
      <c r="D25" s="56"/>
      <c r="E25" s="29"/>
      <c r="F25" s="92">
        <v>43640</v>
      </c>
      <c r="G25" s="92"/>
      <c r="H25" s="92"/>
      <c r="I25" s="31"/>
      <c r="J25" s="31"/>
      <c r="K25" s="31">
        <v>93</v>
      </c>
      <c r="L25" s="30"/>
      <c r="M25" s="93"/>
      <c r="N25" s="93"/>
      <c r="O25" s="198">
        <f>SUM(F25:N25)</f>
        <v>43733</v>
      </c>
      <c r="P25" s="199"/>
    </row>
  </sheetData>
  <mergeCells count="9">
    <mergeCell ref="J1:P1"/>
    <mergeCell ref="A1:I1"/>
    <mergeCell ref="O24:P24"/>
    <mergeCell ref="O25:P25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17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D8" sqref="D8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4.75">
      <c r="A1" s="208" t="str">
        <f>'11結算'!A1:C1</f>
        <v>   嘉義縣中埔鄉灣潭國民小學</v>
      </c>
      <c r="B1" s="208"/>
      <c r="C1" s="208"/>
      <c r="D1" s="207" t="s">
        <v>398</v>
      </c>
      <c r="E1" s="207"/>
      <c r="F1" s="207"/>
      <c r="G1" s="207"/>
      <c r="H1" s="207"/>
    </row>
    <row r="2" spans="1:8" ht="25.5" customHeight="1">
      <c r="A2" s="200" t="s">
        <v>118</v>
      </c>
      <c r="B2" s="200"/>
      <c r="C2" s="200"/>
      <c r="D2" s="200" t="s">
        <v>119</v>
      </c>
      <c r="E2" s="200"/>
      <c r="F2" s="200"/>
      <c r="G2" s="200" t="s">
        <v>75</v>
      </c>
      <c r="H2" s="200"/>
    </row>
    <row r="3" spans="1:8" ht="25.5" customHeight="1">
      <c r="A3" s="4" t="s">
        <v>120</v>
      </c>
      <c r="B3" s="83" t="s">
        <v>121</v>
      </c>
      <c r="C3" s="4" t="s">
        <v>122</v>
      </c>
      <c r="D3" s="4" t="s">
        <v>123</v>
      </c>
      <c r="E3" s="83" t="s">
        <v>124</v>
      </c>
      <c r="F3" s="4" t="s">
        <v>125</v>
      </c>
      <c r="G3" s="83" t="s">
        <v>124</v>
      </c>
      <c r="H3" s="4" t="s">
        <v>125</v>
      </c>
    </row>
    <row r="4" spans="1:8" ht="25.5" customHeight="1">
      <c r="A4" s="4" t="s">
        <v>82</v>
      </c>
      <c r="B4" s="84">
        <f>'12分類帳'!P4</f>
        <v>205198</v>
      </c>
      <c r="C4" s="201" t="s">
        <v>397</v>
      </c>
      <c r="D4" s="4" t="s">
        <v>126</v>
      </c>
      <c r="E4" s="84">
        <f>'12分類帳'!G21</f>
        <v>11287</v>
      </c>
      <c r="F4" s="85">
        <f>E4/(E13-E8)</f>
        <v>0.34366531681027923</v>
      </c>
      <c r="G4" s="84">
        <f>'12分類帳'!G22</f>
        <v>19140</v>
      </c>
      <c r="H4" s="85">
        <f>G4/(G13-G8)</f>
        <v>0.19645679798000534</v>
      </c>
    </row>
    <row r="5" spans="1:8" ht="25.5" customHeight="1">
      <c r="A5" s="4" t="s">
        <v>84</v>
      </c>
      <c r="B5" s="84">
        <f>'12分類帳'!F25</f>
        <v>43640</v>
      </c>
      <c r="C5" s="202"/>
      <c r="D5" s="4" t="s">
        <v>127</v>
      </c>
      <c r="E5" s="84">
        <f>'12分類帳'!H21</f>
        <v>19306</v>
      </c>
      <c r="F5" s="85">
        <f>E5/(E13-E8)</f>
        <v>0.5878269342021131</v>
      </c>
      <c r="G5" s="84">
        <f>'12分類帳'!H22</f>
        <v>62862</v>
      </c>
      <c r="H5" s="85">
        <f>G5/(G13-G8)</f>
        <v>0.6452281731775912</v>
      </c>
    </row>
    <row r="6" spans="1:8" ht="29.25" customHeight="1">
      <c r="A6" s="5" t="s">
        <v>86</v>
      </c>
      <c r="B6" s="84">
        <f>'12分類帳'!G25</f>
        <v>0</v>
      </c>
      <c r="C6" s="202"/>
      <c r="D6" s="4" t="s">
        <v>128</v>
      </c>
      <c r="E6" s="84">
        <f>'12分類帳'!I21</f>
        <v>0</v>
      </c>
      <c r="F6" s="85">
        <f>E6/(E13-E8)</f>
        <v>0</v>
      </c>
      <c r="G6" s="84">
        <f>'12分類帳'!I22</f>
        <v>1560</v>
      </c>
      <c r="H6" s="85">
        <f>G6/(G13-G8)</f>
        <v>0.016012152813417363</v>
      </c>
    </row>
    <row r="7" spans="1:8" ht="32.25" customHeight="1">
      <c r="A7" s="95" t="s">
        <v>207</v>
      </c>
      <c r="B7" s="84">
        <f>'12分類帳'!H25</f>
        <v>0</v>
      </c>
      <c r="C7" s="202"/>
      <c r="D7" s="4" t="s">
        <v>129</v>
      </c>
      <c r="E7" s="84">
        <f>'12分類帳'!J21</f>
        <v>680</v>
      </c>
      <c r="F7" s="85">
        <f>E7/(E13-E8)</f>
        <v>0.020704564138476995</v>
      </c>
      <c r="G7" s="84">
        <f>'12分類帳'!J22</f>
        <v>1520</v>
      </c>
      <c r="H7" s="85">
        <f>G7/(G13-G8)</f>
        <v>0.015601584792560507</v>
      </c>
    </row>
    <row r="8" spans="1:8" ht="32.25" customHeight="1">
      <c r="A8" s="95" t="s">
        <v>192</v>
      </c>
      <c r="B8" s="84">
        <f>'12分類帳'!I25</f>
        <v>0</v>
      </c>
      <c r="C8" s="202"/>
      <c r="D8" s="4" t="s">
        <v>130</v>
      </c>
      <c r="E8" s="84">
        <f>'12分類帳'!K21</f>
        <v>0</v>
      </c>
      <c r="F8" s="85"/>
      <c r="G8" s="84">
        <f>'12分類帳'!K22</f>
        <v>46378</v>
      </c>
      <c r="H8" s="85"/>
    </row>
    <row r="9" spans="1:8" ht="36" customHeight="1">
      <c r="A9" s="59" t="s">
        <v>210</v>
      </c>
      <c r="B9" s="84">
        <f>'12分類帳'!J25</f>
        <v>0</v>
      </c>
      <c r="C9" s="202"/>
      <c r="D9" s="4" t="s">
        <v>131</v>
      </c>
      <c r="E9" s="84">
        <f>'12分類帳'!L21</f>
        <v>1320</v>
      </c>
      <c r="F9" s="85">
        <f>E9/(E13-E8)</f>
        <v>0.04019121273939652</v>
      </c>
      <c r="G9" s="84">
        <f>'12分類帳'!L22</f>
        <v>11471</v>
      </c>
      <c r="H9" s="85">
        <f>G9/(G13-G8)</f>
        <v>0.11774064418122472</v>
      </c>
    </row>
    <row r="10" spans="1:8" ht="27" customHeight="1">
      <c r="A10" s="4" t="s">
        <v>163</v>
      </c>
      <c r="B10" s="84">
        <f>'12分類帳'!K25</f>
        <v>93</v>
      </c>
      <c r="C10" s="202"/>
      <c r="D10" s="4" t="s">
        <v>132</v>
      </c>
      <c r="E10" s="84">
        <f>'12分類帳'!M21</f>
        <v>0</v>
      </c>
      <c r="F10" s="85">
        <f>E10/(E13-E8)</f>
        <v>0</v>
      </c>
      <c r="G10" s="84">
        <f>'12分類帳'!M22</f>
        <v>0</v>
      </c>
      <c r="H10" s="85">
        <f>G10/(G13-G8)</f>
        <v>0</v>
      </c>
    </row>
    <row r="11" spans="1:8" ht="27" customHeight="1">
      <c r="A11" s="59"/>
      <c r="B11" s="84">
        <f>'12分類帳'!L25</f>
        <v>0</v>
      </c>
      <c r="C11" s="202"/>
      <c r="D11" s="4" t="s">
        <v>133</v>
      </c>
      <c r="E11" s="84">
        <f>'12分類帳'!N21</f>
        <v>250</v>
      </c>
      <c r="F11" s="85">
        <f>E11/(E13-E8)</f>
        <v>0.00761197210973419</v>
      </c>
      <c r="G11" s="84">
        <f>'12分類帳'!N22</f>
        <v>873</v>
      </c>
      <c r="H11" s="85">
        <f>G11/(G13-G8)</f>
        <v>0.00896064705520087</v>
      </c>
    </row>
    <row r="12" spans="1:8" ht="21" customHeight="1">
      <c r="A12" s="4"/>
      <c r="B12" s="84">
        <f>'12分類帳'!M25</f>
        <v>0</v>
      </c>
      <c r="C12" s="203" t="s">
        <v>90</v>
      </c>
      <c r="D12" s="59"/>
      <c r="E12" s="84"/>
      <c r="F12" s="85"/>
      <c r="G12" s="84"/>
      <c r="H12" s="85"/>
    </row>
    <row r="13" spans="1:8" ht="33" customHeight="1">
      <c r="A13" s="4"/>
      <c r="B13" s="84">
        <f>'12分類帳'!N25</f>
        <v>0</v>
      </c>
      <c r="C13" s="203"/>
      <c r="D13" s="4" t="s">
        <v>134</v>
      </c>
      <c r="E13" s="84">
        <f>SUM(E4:E12)</f>
        <v>32843</v>
      </c>
      <c r="F13" s="85">
        <f>(E13-E8)/(E13-E8)</f>
        <v>1</v>
      </c>
      <c r="G13" s="84">
        <f>SUM(G4:G12)</f>
        <v>143804</v>
      </c>
      <c r="H13" s="85">
        <f>(G13-G8)/(G13-G8)</f>
        <v>1</v>
      </c>
    </row>
    <row r="14" spans="1:8" ht="34.5" customHeight="1">
      <c r="A14" s="4" t="s">
        <v>135</v>
      </c>
      <c r="B14" s="84">
        <f>SUM(B5:B12)</f>
        <v>43733</v>
      </c>
      <c r="C14" s="203"/>
      <c r="D14" s="4" t="s">
        <v>136</v>
      </c>
      <c r="E14" s="84">
        <f>'12分類帳'!P22</f>
        <v>216088</v>
      </c>
      <c r="F14" s="85"/>
      <c r="G14" s="84">
        <f>E14</f>
        <v>216088</v>
      </c>
      <c r="H14" s="85"/>
    </row>
    <row r="15" spans="1:8" ht="39.75" customHeight="1">
      <c r="A15" s="4" t="s">
        <v>137</v>
      </c>
      <c r="B15" s="84">
        <f>B14+B4</f>
        <v>248931</v>
      </c>
      <c r="C15" s="204"/>
      <c r="D15" s="4" t="s">
        <v>137</v>
      </c>
      <c r="E15" s="84">
        <f>E13+E14</f>
        <v>248931</v>
      </c>
      <c r="F15" s="86">
        <f>SUM(F4:F11)</f>
        <v>1</v>
      </c>
      <c r="G15" s="84">
        <f>G13+G14</f>
        <v>359892</v>
      </c>
      <c r="H15" s="86">
        <f>SUM(H4:H11)</f>
        <v>1</v>
      </c>
    </row>
    <row r="16" spans="1:8" ht="66.75" customHeight="1">
      <c r="A16" s="4" t="s">
        <v>138</v>
      </c>
      <c r="B16" s="205" t="s">
        <v>139</v>
      </c>
      <c r="C16" s="205"/>
      <c r="D16" s="205"/>
      <c r="E16" s="205"/>
      <c r="F16" s="205"/>
      <c r="G16" s="205"/>
      <c r="H16" s="205"/>
    </row>
    <row r="17" spans="1:8" ht="27" customHeight="1">
      <c r="A17" s="206" t="s">
        <v>140</v>
      </c>
      <c r="B17" s="206"/>
      <c r="C17" s="206"/>
      <c r="D17" s="206"/>
      <c r="E17" s="206"/>
      <c r="F17" s="206"/>
      <c r="G17" s="206"/>
      <c r="H17" s="206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E16" sqref="E16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50390625" style="32" customWidth="1"/>
    <col min="7" max="7" width="8.75390625" style="32" customWidth="1"/>
    <col min="8" max="8" width="10.625" style="32" customWidth="1"/>
    <col min="9" max="9" width="9.125" style="32" customWidth="1"/>
    <col min="10" max="10" width="8.75390625" style="32" customWidth="1"/>
    <col min="11" max="11" width="7.75390625" style="32" customWidth="1"/>
    <col min="12" max="12" width="8.625" style="32" customWidth="1"/>
    <col min="13" max="13" width="9.625" style="32" customWidth="1"/>
    <col min="14" max="14" width="9.25390625" style="32" customWidth="1"/>
    <col min="15" max="15" width="11.00390625" style="32" customWidth="1"/>
    <col min="16" max="16" width="11.125" style="32" customWidth="1"/>
    <col min="17" max="17" width="10.00390625" style="32" customWidth="1"/>
    <col min="18" max="16384" width="8.875" style="32" customWidth="1"/>
  </cols>
  <sheetData>
    <row r="1" spans="1:16" ht="33" customHeight="1">
      <c r="A1" s="194" t="str">
        <f>'12分類帳'!A1:I1</f>
        <v>嘉義縣中埔鄉灣潭國民小學</v>
      </c>
      <c r="B1" s="195"/>
      <c r="C1" s="195"/>
      <c r="D1" s="195"/>
      <c r="E1" s="195"/>
      <c r="F1" s="195"/>
      <c r="G1" s="195"/>
      <c r="H1" s="195"/>
      <c r="I1" s="195"/>
      <c r="J1" s="192" t="s">
        <v>242</v>
      </c>
      <c r="K1" s="192"/>
      <c r="L1" s="192"/>
      <c r="M1" s="192"/>
      <c r="N1" s="192"/>
      <c r="O1" s="192"/>
      <c r="P1" s="193"/>
    </row>
    <row r="2" spans="1:16" s="33" customFormat="1" ht="16.5">
      <c r="A2" s="200" t="s">
        <v>243</v>
      </c>
      <c r="B2" s="200"/>
      <c r="C2" s="200" t="s">
        <v>4</v>
      </c>
      <c r="D2" s="200"/>
      <c r="E2" s="200" t="s">
        <v>12</v>
      </c>
      <c r="F2" s="4" t="s">
        <v>5</v>
      </c>
      <c r="G2" s="200" t="s">
        <v>13</v>
      </c>
      <c r="H2" s="200"/>
      <c r="I2" s="200"/>
      <c r="J2" s="200"/>
      <c r="K2" s="200"/>
      <c r="L2" s="200"/>
      <c r="M2" s="200"/>
      <c r="N2" s="200"/>
      <c r="O2" s="200"/>
      <c r="P2" s="200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200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196</v>
      </c>
      <c r="M3" s="5" t="s">
        <v>197</v>
      </c>
      <c r="N3" s="4" t="s">
        <v>10</v>
      </c>
      <c r="O3" s="4" t="s">
        <v>11</v>
      </c>
      <c r="P3" s="200"/>
    </row>
    <row r="4" spans="1:16" s="34" customFormat="1" ht="19.5" customHeight="1">
      <c r="A4" s="2">
        <v>1</v>
      </c>
      <c r="B4" s="2">
        <v>2</v>
      </c>
      <c r="C4" s="1" t="s">
        <v>37</v>
      </c>
      <c r="D4" s="1" t="s">
        <v>37</v>
      </c>
      <c r="E4" s="25" t="s">
        <v>46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'12分類帳'!P22</f>
        <v>216088</v>
      </c>
    </row>
    <row r="5" spans="1:16" s="125" customFormat="1" ht="19.5" customHeight="1">
      <c r="A5" s="122">
        <v>1</v>
      </c>
      <c r="B5" s="122">
        <v>8</v>
      </c>
      <c r="C5" s="123" t="s">
        <v>237</v>
      </c>
      <c r="D5" s="123">
        <v>101</v>
      </c>
      <c r="E5" s="124" t="s">
        <v>245</v>
      </c>
      <c r="F5" s="123">
        <v>23250</v>
      </c>
      <c r="G5" s="123"/>
      <c r="H5" s="123"/>
      <c r="I5" s="123"/>
      <c r="J5" s="123"/>
      <c r="K5" s="123"/>
      <c r="L5" s="123"/>
      <c r="M5" s="123"/>
      <c r="N5" s="123"/>
      <c r="O5" s="123">
        <f aca="true" t="shared" si="0" ref="O5:O23">SUM(G5:N5)</f>
        <v>0</v>
      </c>
      <c r="P5" s="123">
        <f aca="true" t="shared" si="1" ref="P5:P19">P4+F5-O5</f>
        <v>239338</v>
      </c>
    </row>
    <row r="6" spans="1:16" s="34" customFormat="1" ht="6" customHeight="1">
      <c r="A6" s="2"/>
      <c r="B6" s="2"/>
      <c r="C6" s="1"/>
      <c r="D6" s="1"/>
      <c r="E6" s="134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121" customFormat="1" ht="19.5" customHeight="1">
      <c r="A7" s="118">
        <v>1</v>
      </c>
      <c r="B7" s="118">
        <v>3</v>
      </c>
      <c r="C7" s="119" t="s">
        <v>15</v>
      </c>
      <c r="D7" s="119">
        <v>101</v>
      </c>
      <c r="E7" s="121" t="s">
        <v>244</v>
      </c>
      <c r="F7" s="119"/>
      <c r="G7" s="119"/>
      <c r="H7" s="119"/>
      <c r="I7" s="119"/>
      <c r="J7" s="119"/>
      <c r="K7" s="119"/>
      <c r="L7" s="119">
        <v>4600</v>
      </c>
      <c r="M7" s="119"/>
      <c r="N7" s="119" t="s">
        <v>48</v>
      </c>
      <c r="O7" s="119">
        <f t="shared" si="0"/>
        <v>4600</v>
      </c>
      <c r="P7" s="119">
        <f>P5+F7-O7</f>
        <v>234738</v>
      </c>
    </row>
    <row r="8" spans="1:16" s="121" customFormat="1" ht="19.5" customHeight="1">
      <c r="A8" s="118">
        <v>1</v>
      </c>
      <c r="B8" s="118">
        <v>3</v>
      </c>
      <c r="C8" s="119" t="s">
        <v>15</v>
      </c>
      <c r="D8" s="119">
        <v>102</v>
      </c>
      <c r="E8" s="135" t="s">
        <v>252</v>
      </c>
      <c r="F8" s="119"/>
      <c r="G8" s="119"/>
      <c r="H8" s="119">
        <v>2820</v>
      </c>
      <c r="I8" s="119"/>
      <c r="J8" s="119"/>
      <c r="K8" s="119"/>
      <c r="L8" s="119" t="s">
        <v>48</v>
      </c>
      <c r="M8" s="119"/>
      <c r="N8" s="119"/>
      <c r="O8" s="119">
        <f t="shared" si="0"/>
        <v>2820</v>
      </c>
      <c r="P8" s="119">
        <f t="shared" si="1"/>
        <v>231918</v>
      </c>
    </row>
    <row r="9" spans="1:16" s="121" customFormat="1" ht="19.5" customHeight="1">
      <c r="A9" s="118">
        <v>1</v>
      </c>
      <c r="B9" s="118">
        <v>9</v>
      </c>
      <c r="C9" s="119" t="s">
        <v>15</v>
      </c>
      <c r="D9" s="119">
        <v>103</v>
      </c>
      <c r="E9" s="120" t="s">
        <v>267</v>
      </c>
      <c r="F9" s="119"/>
      <c r="G9" s="119"/>
      <c r="H9" s="119" t="s">
        <v>48</v>
      </c>
      <c r="I9" s="119"/>
      <c r="J9" s="119"/>
      <c r="K9" s="119"/>
      <c r="L9" s="119">
        <v>223</v>
      </c>
      <c r="M9" s="119"/>
      <c r="N9" s="119"/>
      <c r="O9" s="119">
        <f t="shared" si="0"/>
        <v>223</v>
      </c>
      <c r="P9" s="119">
        <f t="shared" si="1"/>
        <v>231695</v>
      </c>
    </row>
    <row r="10" spans="1:16" s="121" customFormat="1" ht="19.5" customHeight="1">
      <c r="A10" s="118">
        <v>1</v>
      </c>
      <c r="B10" s="118">
        <v>9</v>
      </c>
      <c r="C10" s="119" t="s">
        <v>15</v>
      </c>
      <c r="D10" s="119">
        <v>104</v>
      </c>
      <c r="E10" s="121" t="s">
        <v>270</v>
      </c>
      <c r="F10" s="119"/>
      <c r="G10" s="119"/>
      <c r="H10" s="119" t="s">
        <v>48</v>
      </c>
      <c r="I10" s="119"/>
      <c r="J10" s="119"/>
      <c r="K10" s="119"/>
      <c r="L10" s="119">
        <v>1573</v>
      </c>
      <c r="M10" s="119"/>
      <c r="N10" s="119"/>
      <c r="O10" s="119">
        <f t="shared" si="0"/>
        <v>1573</v>
      </c>
      <c r="P10" s="119">
        <f t="shared" si="1"/>
        <v>230122</v>
      </c>
    </row>
    <row r="11" spans="1:16" s="121" customFormat="1" ht="19.5" customHeight="1">
      <c r="A11" s="118">
        <v>1</v>
      </c>
      <c r="B11" s="118">
        <v>13</v>
      </c>
      <c r="C11" s="119" t="s">
        <v>15</v>
      </c>
      <c r="D11" s="119">
        <v>105</v>
      </c>
      <c r="E11" s="121" t="s">
        <v>246</v>
      </c>
      <c r="F11" s="119"/>
      <c r="G11" s="119"/>
      <c r="H11" s="119">
        <v>2100</v>
      </c>
      <c r="I11" s="119"/>
      <c r="J11" s="119" t="s">
        <v>48</v>
      </c>
      <c r="K11" s="119"/>
      <c r="L11" s="119"/>
      <c r="M11" s="119"/>
      <c r="N11" s="119"/>
      <c r="O11" s="119">
        <f t="shared" si="0"/>
        <v>2100</v>
      </c>
      <c r="P11" s="119">
        <f t="shared" si="1"/>
        <v>228022</v>
      </c>
    </row>
    <row r="12" spans="1:16" s="121" customFormat="1" ht="19.5" customHeight="1">
      <c r="A12" s="118">
        <v>1</v>
      </c>
      <c r="B12" s="118">
        <v>13</v>
      </c>
      <c r="C12" s="119" t="s">
        <v>15</v>
      </c>
      <c r="D12" s="119">
        <v>106</v>
      </c>
      <c r="E12" s="121" t="s">
        <v>241</v>
      </c>
      <c r="F12" s="119"/>
      <c r="G12" s="119">
        <v>300</v>
      </c>
      <c r="H12" s="119"/>
      <c r="I12" s="119"/>
      <c r="J12" s="119"/>
      <c r="K12" s="119"/>
      <c r="L12" s="119"/>
      <c r="M12" s="119"/>
      <c r="N12" s="119"/>
      <c r="O12" s="119">
        <f t="shared" si="0"/>
        <v>300</v>
      </c>
      <c r="P12" s="119">
        <f t="shared" si="1"/>
        <v>227722</v>
      </c>
    </row>
    <row r="13" spans="1:16" s="121" customFormat="1" ht="19.5" customHeight="1">
      <c r="A13" s="118">
        <v>1</v>
      </c>
      <c r="B13" s="118">
        <v>13</v>
      </c>
      <c r="C13" s="119" t="s">
        <v>15</v>
      </c>
      <c r="D13" s="119">
        <v>107</v>
      </c>
      <c r="E13" s="121" t="s">
        <v>247</v>
      </c>
      <c r="F13" s="119"/>
      <c r="G13" s="119"/>
      <c r="H13" s="119">
        <v>8662</v>
      </c>
      <c r="I13" s="119"/>
      <c r="J13" s="119"/>
      <c r="K13" s="119" t="s">
        <v>48</v>
      </c>
      <c r="L13" s="119"/>
      <c r="M13" s="119"/>
      <c r="N13" s="119"/>
      <c r="O13" s="119">
        <f t="shared" si="0"/>
        <v>8662</v>
      </c>
      <c r="P13" s="119">
        <f t="shared" si="1"/>
        <v>219060</v>
      </c>
    </row>
    <row r="14" spans="1:16" s="121" customFormat="1" ht="19.5" customHeight="1">
      <c r="A14" s="118">
        <v>1</v>
      </c>
      <c r="B14" s="118">
        <v>20</v>
      </c>
      <c r="C14" s="119" t="s">
        <v>15</v>
      </c>
      <c r="D14" s="119">
        <v>108</v>
      </c>
      <c r="E14" s="120" t="s">
        <v>272</v>
      </c>
      <c r="F14" s="119"/>
      <c r="G14" s="119"/>
      <c r="H14" s="119">
        <v>1128</v>
      </c>
      <c r="I14" s="119"/>
      <c r="J14" s="119"/>
      <c r="K14" s="119"/>
      <c r="L14" s="119"/>
      <c r="M14" s="119"/>
      <c r="N14" s="119"/>
      <c r="O14" s="119">
        <f t="shared" si="0"/>
        <v>1128</v>
      </c>
      <c r="P14" s="119">
        <f t="shared" si="1"/>
        <v>217932</v>
      </c>
    </row>
    <row r="15" spans="1:16" s="121" customFormat="1" ht="19.5" customHeight="1">
      <c r="A15" s="118">
        <v>1</v>
      </c>
      <c r="B15" s="118">
        <v>20</v>
      </c>
      <c r="C15" s="119" t="s">
        <v>15</v>
      </c>
      <c r="D15" s="119">
        <v>109</v>
      </c>
      <c r="E15" s="120" t="s">
        <v>248</v>
      </c>
      <c r="F15" s="119"/>
      <c r="G15" s="119"/>
      <c r="H15" s="119"/>
      <c r="I15" s="119"/>
      <c r="J15" s="119">
        <v>471</v>
      </c>
      <c r="K15" s="119"/>
      <c r="L15" s="119"/>
      <c r="M15" s="119"/>
      <c r="N15" s="119"/>
      <c r="O15" s="119">
        <f t="shared" si="0"/>
        <v>471</v>
      </c>
      <c r="P15" s="119">
        <f t="shared" si="1"/>
        <v>217461</v>
      </c>
    </row>
    <row r="16" spans="1:16" s="121" customFormat="1" ht="19.5" customHeight="1">
      <c r="A16" s="118">
        <v>1</v>
      </c>
      <c r="B16" s="118">
        <v>20</v>
      </c>
      <c r="C16" s="119" t="s">
        <v>15</v>
      </c>
      <c r="D16" s="119">
        <v>110</v>
      </c>
      <c r="E16" s="121" t="s">
        <v>327</v>
      </c>
      <c r="F16" s="119"/>
      <c r="G16" s="119">
        <v>308</v>
      </c>
      <c r="H16" s="119"/>
      <c r="I16" s="119"/>
      <c r="J16" s="119"/>
      <c r="K16" s="119"/>
      <c r="L16" s="119"/>
      <c r="M16" s="119"/>
      <c r="N16" s="119"/>
      <c r="O16" s="119">
        <f t="shared" si="0"/>
        <v>308</v>
      </c>
      <c r="P16" s="119">
        <f t="shared" si="1"/>
        <v>217153</v>
      </c>
    </row>
    <row r="17" spans="1:16" s="121" customFormat="1" ht="19.5" customHeight="1">
      <c r="A17" s="118">
        <v>1</v>
      </c>
      <c r="B17" s="118">
        <v>20</v>
      </c>
      <c r="C17" s="119" t="s">
        <v>15</v>
      </c>
      <c r="D17" s="119">
        <v>111</v>
      </c>
      <c r="E17" s="121" t="s">
        <v>249</v>
      </c>
      <c r="F17" s="119"/>
      <c r="G17" s="119"/>
      <c r="H17" s="119">
        <v>10588</v>
      </c>
      <c r="I17" s="119"/>
      <c r="J17" s="119"/>
      <c r="K17" s="119"/>
      <c r="L17" s="119"/>
      <c r="M17" s="119"/>
      <c r="N17" s="119"/>
      <c r="O17" s="119">
        <f t="shared" si="0"/>
        <v>10588</v>
      </c>
      <c r="P17" s="119">
        <f t="shared" si="1"/>
        <v>206565</v>
      </c>
    </row>
    <row r="18" spans="1:16" s="121" customFormat="1" ht="19.5" customHeight="1">
      <c r="A18" s="118">
        <v>1</v>
      </c>
      <c r="B18" s="118">
        <v>20</v>
      </c>
      <c r="C18" s="119" t="s">
        <v>15</v>
      </c>
      <c r="D18" s="119">
        <v>112</v>
      </c>
      <c r="E18" s="121" t="s">
        <v>250</v>
      </c>
      <c r="F18" s="119"/>
      <c r="G18" s="119"/>
      <c r="H18" s="119">
        <v>3248</v>
      </c>
      <c r="I18" s="119"/>
      <c r="J18" s="119"/>
      <c r="K18" s="119"/>
      <c r="L18" s="119"/>
      <c r="M18" s="119"/>
      <c r="N18" s="119"/>
      <c r="O18" s="119">
        <f t="shared" si="0"/>
        <v>3248</v>
      </c>
      <c r="P18" s="119">
        <f t="shared" si="1"/>
        <v>203317</v>
      </c>
    </row>
    <row r="19" spans="1:16" s="121" customFormat="1" ht="19.5" customHeight="1">
      <c r="A19" s="118">
        <v>1</v>
      </c>
      <c r="B19" s="118">
        <v>22</v>
      </c>
      <c r="C19" s="119" t="s">
        <v>15</v>
      </c>
      <c r="D19" s="119">
        <v>113</v>
      </c>
      <c r="E19" s="120" t="s">
        <v>251</v>
      </c>
      <c r="F19" s="119"/>
      <c r="G19" s="119"/>
      <c r="H19" s="119"/>
      <c r="I19" s="119"/>
      <c r="J19" s="119"/>
      <c r="K19" s="119">
        <v>22338</v>
      </c>
      <c r="L19" s="119"/>
      <c r="M19" s="119"/>
      <c r="N19" s="119"/>
      <c r="O19" s="119">
        <f t="shared" si="0"/>
        <v>22338</v>
      </c>
      <c r="P19" s="119">
        <f t="shared" si="1"/>
        <v>180979</v>
      </c>
    </row>
    <row r="20" spans="1:16" s="34" customFormat="1" ht="19.5" customHeight="1">
      <c r="A20" s="2"/>
      <c r="B20" s="2"/>
      <c r="C20" s="1"/>
      <c r="D20" s="1"/>
      <c r="E20" s="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s="34" customFormat="1" ht="19.5" customHeight="1">
      <c r="A21" s="2"/>
      <c r="B21" s="2"/>
      <c r="C21" s="1"/>
      <c r="D21" s="1"/>
      <c r="E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35" customFormat="1" ht="19.5" customHeight="1">
      <c r="A22" s="36"/>
      <c r="B22" s="36"/>
      <c r="C22" s="37"/>
      <c r="D22" s="15"/>
      <c r="E22" s="14" t="s">
        <v>31</v>
      </c>
      <c r="F22" s="15">
        <f>SUM(F5:F21)</f>
        <v>23250</v>
      </c>
      <c r="G22" s="15">
        <f aca="true" t="shared" si="2" ref="G22:N22">SUM(G5:G21)</f>
        <v>608</v>
      </c>
      <c r="H22" s="15">
        <f t="shared" si="2"/>
        <v>28546</v>
      </c>
      <c r="I22" s="15">
        <f t="shared" si="2"/>
        <v>0</v>
      </c>
      <c r="J22" s="15">
        <f t="shared" si="2"/>
        <v>471</v>
      </c>
      <c r="K22" s="15">
        <f t="shared" si="2"/>
        <v>22338</v>
      </c>
      <c r="L22" s="15">
        <f t="shared" si="2"/>
        <v>6396</v>
      </c>
      <c r="M22" s="15">
        <f t="shared" si="2"/>
        <v>0</v>
      </c>
      <c r="N22" s="15">
        <f t="shared" si="2"/>
        <v>0</v>
      </c>
      <c r="O22" s="15">
        <f t="shared" si="0"/>
        <v>58359</v>
      </c>
      <c r="P22" s="1">
        <f>F22-O22</f>
        <v>-35109</v>
      </c>
    </row>
    <row r="23" spans="1:16" s="35" customFormat="1" ht="24" customHeight="1">
      <c r="A23" s="36"/>
      <c r="B23" s="36"/>
      <c r="C23" s="37"/>
      <c r="D23" s="15"/>
      <c r="E23" s="14" t="s">
        <v>32</v>
      </c>
      <c r="F23" s="15">
        <f>'12分類帳'!F22+'01分類帳'!F22</f>
        <v>383142</v>
      </c>
      <c r="G23" s="15">
        <f>'12分類帳'!G22+'01分類帳'!G22</f>
        <v>19748</v>
      </c>
      <c r="H23" s="15">
        <f>'12分類帳'!H22+'01分類帳'!H22</f>
        <v>91408</v>
      </c>
      <c r="I23" s="15">
        <f>'12分類帳'!I22+'01分類帳'!I22</f>
        <v>1560</v>
      </c>
      <c r="J23" s="15">
        <f>'12分類帳'!J22+'01分類帳'!J22</f>
        <v>1991</v>
      </c>
      <c r="K23" s="15">
        <f>'12分類帳'!K22+'01分類帳'!K22</f>
        <v>68716</v>
      </c>
      <c r="L23" s="15">
        <f>'12分類帳'!L22+'01分類帳'!L22</f>
        <v>17867</v>
      </c>
      <c r="M23" s="15">
        <f>'12分類帳'!M22+'01分類帳'!M22</f>
        <v>0</v>
      </c>
      <c r="N23" s="15">
        <f>'12分類帳'!N22+'01分類帳'!N22</f>
        <v>873</v>
      </c>
      <c r="O23" s="15">
        <f t="shared" si="0"/>
        <v>202163</v>
      </c>
      <c r="P23" s="15">
        <f>F23-O23</f>
        <v>180979</v>
      </c>
    </row>
    <row r="24" spans="1:16" ht="33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25" spans="1:16" s="33" customFormat="1" ht="57.75" customHeight="1">
      <c r="A25" s="39"/>
      <c r="B25" s="39"/>
      <c r="C25" s="39"/>
      <c r="D25" s="39"/>
      <c r="E25" s="59" t="s">
        <v>194</v>
      </c>
      <c r="F25" s="5" t="s">
        <v>42</v>
      </c>
      <c r="G25" s="5" t="s">
        <v>86</v>
      </c>
      <c r="H25" s="5" t="s">
        <v>43</v>
      </c>
      <c r="I25" s="5" t="s">
        <v>44</v>
      </c>
      <c r="J25" s="5" t="s">
        <v>207</v>
      </c>
      <c r="K25" s="5" t="s">
        <v>193</v>
      </c>
      <c r="L25" s="5" t="s">
        <v>210</v>
      </c>
      <c r="M25" s="5" t="s">
        <v>45</v>
      </c>
      <c r="N25" s="5"/>
      <c r="O25" s="196" t="s">
        <v>189</v>
      </c>
      <c r="P25" s="197"/>
    </row>
    <row r="26" spans="1:16" ht="39" customHeight="1">
      <c r="A26" s="38"/>
      <c r="B26" s="38"/>
      <c r="C26" s="38"/>
      <c r="D26" s="38"/>
      <c r="E26" s="29"/>
      <c r="F26" s="92">
        <f>F5</f>
        <v>23250</v>
      </c>
      <c r="G26" s="92"/>
      <c r="H26" s="92"/>
      <c r="I26" s="31"/>
      <c r="J26" s="31"/>
      <c r="K26" s="31"/>
      <c r="L26" s="30"/>
      <c r="M26" s="93"/>
      <c r="N26" s="93"/>
      <c r="O26" s="198">
        <f>SUM(F26:N26)</f>
        <v>23250</v>
      </c>
      <c r="P26" s="199"/>
    </row>
  </sheetData>
  <mergeCells count="9">
    <mergeCell ref="J1:P1"/>
    <mergeCell ref="A1:I1"/>
    <mergeCell ref="O25:P25"/>
    <mergeCell ref="O26:P26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26" bottom="0.3937007874015748" header="0.24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4.75">
      <c r="A1" s="208" t="str">
        <f>'12結算'!A1:C1</f>
        <v>   嘉義縣中埔鄉灣潭國民小學</v>
      </c>
      <c r="B1" s="208"/>
      <c r="C1" s="208"/>
      <c r="D1" s="207" t="s">
        <v>253</v>
      </c>
      <c r="E1" s="207"/>
      <c r="F1" s="207"/>
      <c r="G1" s="207"/>
      <c r="H1" s="207"/>
    </row>
    <row r="2" spans="1:8" ht="25.5" customHeight="1">
      <c r="A2" s="200" t="s">
        <v>118</v>
      </c>
      <c r="B2" s="200"/>
      <c r="C2" s="200"/>
      <c r="D2" s="200" t="s">
        <v>119</v>
      </c>
      <c r="E2" s="200"/>
      <c r="F2" s="200"/>
      <c r="G2" s="200" t="s">
        <v>75</v>
      </c>
      <c r="H2" s="200"/>
    </row>
    <row r="3" spans="1:8" ht="25.5" customHeight="1">
      <c r="A3" s="4" t="s">
        <v>120</v>
      </c>
      <c r="B3" s="83" t="s">
        <v>121</v>
      </c>
      <c r="C3" s="4" t="s">
        <v>122</v>
      </c>
      <c r="D3" s="4" t="s">
        <v>123</v>
      </c>
      <c r="E3" s="83" t="s">
        <v>124</v>
      </c>
      <c r="F3" s="4" t="s">
        <v>125</v>
      </c>
      <c r="G3" s="83" t="s">
        <v>124</v>
      </c>
      <c r="H3" s="4" t="s">
        <v>125</v>
      </c>
    </row>
    <row r="4" spans="1:8" ht="25.5" customHeight="1">
      <c r="A4" s="4" t="s">
        <v>82</v>
      </c>
      <c r="B4" s="84">
        <f>'01分類帳'!P4</f>
        <v>216088</v>
      </c>
      <c r="C4" s="201" t="s">
        <v>254</v>
      </c>
      <c r="D4" s="4" t="s">
        <v>141</v>
      </c>
      <c r="E4" s="84">
        <f>'01分類帳'!G22</f>
        <v>608</v>
      </c>
      <c r="F4" s="85">
        <f>E4/(E13-E8)</f>
        <v>0.016879042780600206</v>
      </c>
      <c r="G4" s="84">
        <f>'01分類帳'!G23</f>
        <v>19748</v>
      </c>
      <c r="H4" s="85">
        <f>G4/(G13-G8)</f>
        <v>0.14798384377318335</v>
      </c>
    </row>
    <row r="5" spans="1:8" ht="25.5" customHeight="1">
      <c r="A5" s="4" t="s">
        <v>84</v>
      </c>
      <c r="B5" s="84">
        <f>'01分類帳'!F26</f>
        <v>23250</v>
      </c>
      <c r="C5" s="202"/>
      <c r="D5" s="4" t="s">
        <v>142</v>
      </c>
      <c r="E5" s="84">
        <f>'01分類帳'!H22</f>
        <v>28546</v>
      </c>
      <c r="F5" s="85">
        <f>E5/(E13-E8)</f>
        <v>0.7924821631825879</v>
      </c>
      <c r="G5" s="84">
        <f>'01分類帳'!H23</f>
        <v>91408</v>
      </c>
      <c r="H5" s="85">
        <f>G5/(G13-G8)</f>
        <v>0.6849760579106312</v>
      </c>
    </row>
    <row r="6" spans="1:8" ht="29.25" customHeight="1">
      <c r="A6" s="5" t="s">
        <v>86</v>
      </c>
      <c r="B6" s="84"/>
      <c r="C6" s="202"/>
      <c r="D6" s="4" t="s">
        <v>143</v>
      </c>
      <c r="E6" s="84">
        <f>'01分類帳'!I22</f>
        <v>0</v>
      </c>
      <c r="F6" s="85">
        <f>E6/(E13-E8)</f>
        <v>0</v>
      </c>
      <c r="G6" s="84">
        <f>'01分類帳'!I23</f>
        <v>1560</v>
      </c>
      <c r="H6" s="85">
        <f>G6/(G13-G8)</f>
        <v>0.01169003424580545</v>
      </c>
    </row>
    <row r="7" spans="1:8" ht="30" customHeight="1">
      <c r="A7" s="95" t="s">
        <v>207</v>
      </c>
      <c r="B7" s="84">
        <f>'01分類帳'!G26</f>
        <v>0</v>
      </c>
      <c r="C7" s="202"/>
      <c r="D7" s="4" t="s">
        <v>144</v>
      </c>
      <c r="E7" s="84">
        <f>'01分類帳'!J22</f>
        <v>471</v>
      </c>
      <c r="F7" s="85">
        <f>E7/(E13-E8)</f>
        <v>0.013075705838261014</v>
      </c>
      <c r="G7" s="84">
        <f>'01分類帳'!J23</f>
        <v>1991</v>
      </c>
      <c r="H7" s="85">
        <f>G7/(G13-G8)</f>
        <v>0.014919780886794009</v>
      </c>
    </row>
    <row r="8" spans="1:8" ht="29.25" customHeight="1">
      <c r="A8" s="95" t="s">
        <v>192</v>
      </c>
      <c r="B8" s="84">
        <f>'01分類帳'!H26</f>
        <v>0</v>
      </c>
      <c r="C8" s="202"/>
      <c r="D8" s="4" t="s">
        <v>145</v>
      </c>
      <c r="E8" s="84">
        <f>'01分類帳'!K22</f>
        <v>22338</v>
      </c>
      <c r="F8" s="85"/>
      <c r="G8" s="84">
        <f>'01分類帳'!K23</f>
        <v>68716</v>
      </c>
      <c r="H8" s="85"/>
    </row>
    <row r="9" spans="1:8" ht="33" customHeight="1">
      <c r="A9" s="59" t="s">
        <v>210</v>
      </c>
      <c r="B9" s="84">
        <f>'01分類帳'!I26</f>
        <v>0</v>
      </c>
      <c r="C9" s="202"/>
      <c r="D9" s="4" t="s">
        <v>146</v>
      </c>
      <c r="E9" s="84">
        <f>'01分類帳'!L22</f>
        <v>6396</v>
      </c>
      <c r="F9" s="85">
        <f>E9/(E13-E8)</f>
        <v>0.17756308819855085</v>
      </c>
      <c r="G9" s="84">
        <f>'01分類帳'!L23</f>
        <v>17867</v>
      </c>
      <c r="H9" s="85">
        <f>G9/(G13-G8)</f>
        <v>0.13388836017295255</v>
      </c>
    </row>
    <row r="10" spans="1:8" ht="27.75" customHeight="1">
      <c r="A10" s="4" t="s">
        <v>163</v>
      </c>
      <c r="B10" s="84">
        <f>'01分類帳'!J26</f>
        <v>0</v>
      </c>
      <c r="C10" s="202"/>
      <c r="D10" s="4" t="s">
        <v>147</v>
      </c>
      <c r="E10" s="84">
        <f>'01分類帳'!M22</f>
        <v>0</v>
      </c>
      <c r="F10" s="85">
        <f>E10/(E13-E8)</f>
        <v>0</v>
      </c>
      <c r="G10" s="84">
        <f>'01分類帳'!M23</f>
        <v>0</v>
      </c>
      <c r="H10" s="85">
        <f>G10/(G13-G8)</f>
        <v>0</v>
      </c>
    </row>
    <row r="11" spans="1:8" ht="24" customHeight="1">
      <c r="A11" s="59"/>
      <c r="B11" s="84">
        <f>'01分類帳'!K26</f>
        <v>0</v>
      </c>
      <c r="C11" s="202"/>
      <c r="D11" s="4" t="s">
        <v>148</v>
      </c>
      <c r="E11" s="84">
        <f>'01分類帳'!N22</f>
        <v>0</v>
      </c>
      <c r="F11" s="85">
        <f>E11/(E13-E8)</f>
        <v>0</v>
      </c>
      <c r="G11" s="84">
        <f>'01分類帳'!N23</f>
        <v>873</v>
      </c>
      <c r="H11" s="85">
        <f>G11/(G13-G8)</f>
        <v>0.006541923010633435</v>
      </c>
    </row>
    <row r="12" spans="1:8" ht="22.5" customHeight="1">
      <c r="A12" s="4"/>
      <c r="B12" s="84">
        <f>'01分類帳'!M26</f>
        <v>0</v>
      </c>
      <c r="C12" s="203" t="s">
        <v>90</v>
      </c>
      <c r="D12" s="59"/>
      <c r="E12" s="84"/>
      <c r="F12" s="85"/>
      <c r="G12" s="84"/>
      <c r="H12" s="85"/>
    </row>
    <row r="13" spans="1:8" ht="30.75" customHeight="1">
      <c r="A13" s="4"/>
      <c r="B13" s="84"/>
      <c r="C13" s="203"/>
      <c r="D13" s="4" t="s">
        <v>149</v>
      </c>
      <c r="E13" s="84">
        <f>SUM(E4:E12)</f>
        <v>58359</v>
      </c>
      <c r="F13" s="85">
        <f>(E13-E8)/(E13-E8)</f>
        <v>1</v>
      </c>
      <c r="G13" s="84">
        <f>SUM(G4:G12)</f>
        <v>202163</v>
      </c>
      <c r="H13" s="85">
        <f>(G13-G8)/(G13-G8)</f>
        <v>1</v>
      </c>
    </row>
    <row r="14" spans="1:8" ht="35.25" customHeight="1">
      <c r="A14" s="4" t="s">
        <v>150</v>
      </c>
      <c r="B14" s="84">
        <f>SUM(B5:B12)</f>
        <v>23250</v>
      </c>
      <c r="C14" s="203"/>
      <c r="D14" s="4" t="s">
        <v>151</v>
      </c>
      <c r="E14" s="84">
        <f>'01分類帳'!P23</f>
        <v>180979</v>
      </c>
      <c r="F14" s="85"/>
      <c r="G14" s="84">
        <f>E14</f>
        <v>180979</v>
      </c>
      <c r="H14" s="85"/>
    </row>
    <row r="15" spans="1:8" ht="38.25" customHeight="1">
      <c r="A15" s="4" t="s">
        <v>152</v>
      </c>
      <c r="B15" s="84">
        <f>B14+B4</f>
        <v>239338</v>
      </c>
      <c r="C15" s="204"/>
      <c r="D15" s="4" t="s">
        <v>152</v>
      </c>
      <c r="E15" s="84">
        <f>E13+E14</f>
        <v>239338</v>
      </c>
      <c r="F15" s="86">
        <f>SUM(F4:F11)</f>
        <v>0.9999999999999999</v>
      </c>
      <c r="G15" s="84">
        <f>G13+G14</f>
        <v>383142</v>
      </c>
      <c r="H15" s="86">
        <f>SUM(H4:H11)</f>
        <v>1</v>
      </c>
    </row>
    <row r="16" spans="1:8" ht="75" customHeight="1">
      <c r="A16" s="4" t="s">
        <v>153</v>
      </c>
      <c r="B16" s="205" t="s">
        <v>154</v>
      </c>
      <c r="C16" s="205"/>
      <c r="D16" s="205"/>
      <c r="E16" s="205"/>
      <c r="F16" s="205"/>
      <c r="G16" s="205"/>
      <c r="H16" s="205"/>
    </row>
    <row r="17" spans="1:8" ht="27" customHeight="1">
      <c r="A17" s="206" t="s">
        <v>155</v>
      </c>
      <c r="B17" s="206"/>
      <c r="C17" s="206"/>
      <c r="D17" s="206"/>
      <c r="E17" s="206"/>
      <c r="F17" s="206"/>
      <c r="G17" s="206"/>
      <c r="H17" s="206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pane ySplit="3" topLeftCell="BM4" activePane="bottomLeft" state="frozen"/>
      <selection pane="topLeft" activeCell="A1" sqref="A1"/>
      <selection pane="bottomLeft" activeCell="E13" sqref="E13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00390625" style="33" customWidth="1"/>
    <col min="5" max="5" width="19.25390625" style="32" customWidth="1"/>
    <col min="6" max="6" width="10.50390625" style="32" customWidth="1"/>
    <col min="7" max="7" width="8.625" style="32" customWidth="1"/>
    <col min="8" max="8" width="10.25390625" style="32" customWidth="1"/>
    <col min="9" max="9" width="8.75390625" style="32" customWidth="1"/>
    <col min="10" max="11" width="8.625" style="32" customWidth="1"/>
    <col min="12" max="13" width="8.75390625" style="32" customWidth="1"/>
    <col min="14" max="14" width="8.25390625" style="32" customWidth="1"/>
    <col min="15" max="15" width="10.25390625" style="32" customWidth="1"/>
    <col min="16" max="16" width="10.75390625" style="32" customWidth="1"/>
    <col min="17" max="17" width="6.25390625" style="32" customWidth="1"/>
    <col min="18" max="16384" width="8.875" style="32" customWidth="1"/>
  </cols>
  <sheetData>
    <row r="1" spans="1:16" ht="33" customHeight="1">
      <c r="A1" s="194" t="str">
        <f>'01分類帳'!A1:I1</f>
        <v>嘉義縣中埔鄉灣潭國民小學</v>
      </c>
      <c r="B1" s="195"/>
      <c r="C1" s="195"/>
      <c r="D1" s="195"/>
      <c r="E1" s="195"/>
      <c r="F1" s="195"/>
      <c r="G1" s="195"/>
      <c r="H1" s="195"/>
      <c r="I1" s="195"/>
      <c r="J1" s="192" t="s">
        <v>255</v>
      </c>
      <c r="K1" s="192"/>
      <c r="L1" s="192"/>
      <c r="M1" s="192"/>
      <c r="N1" s="192"/>
      <c r="O1" s="192"/>
      <c r="P1" s="193"/>
    </row>
    <row r="2" spans="1:16" s="33" customFormat="1" ht="16.5">
      <c r="A2" s="200" t="str">
        <f>'01分類帳'!A2:B2</f>
        <v>103年</v>
      </c>
      <c r="B2" s="200"/>
      <c r="C2" s="200" t="s">
        <v>4</v>
      </c>
      <c r="D2" s="200"/>
      <c r="E2" s="200" t="s">
        <v>12</v>
      </c>
      <c r="F2" s="4" t="s">
        <v>5</v>
      </c>
      <c r="G2" s="200" t="s">
        <v>13</v>
      </c>
      <c r="H2" s="200"/>
      <c r="I2" s="200"/>
      <c r="J2" s="200"/>
      <c r="K2" s="200"/>
      <c r="L2" s="200"/>
      <c r="M2" s="200"/>
      <c r="N2" s="200"/>
      <c r="O2" s="200"/>
      <c r="P2" s="200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200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190</v>
      </c>
      <c r="M3" s="5" t="s">
        <v>195</v>
      </c>
      <c r="N3" s="4" t="s">
        <v>10</v>
      </c>
      <c r="O3" s="4" t="s">
        <v>11</v>
      </c>
      <c r="P3" s="200"/>
    </row>
    <row r="4" spans="1:16" s="34" customFormat="1" ht="19.5" customHeight="1">
      <c r="A4" s="2">
        <v>2</v>
      </c>
      <c r="B4" s="2">
        <v>1</v>
      </c>
      <c r="C4" s="1" t="s">
        <v>37</v>
      </c>
      <c r="D4" s="136" t="s">
        <v>37</v>
      </c>
      <c r="E4" s="25" t="s">
        <v>46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'01分類帳'!P23</f>
        <v>180979</v>
      </c>
    </row>
    <row r="5" spans="1:16" s="125" customFormat="1" ht="19.5" customHeight="1">
      <c r="A5" s="122">
        <v>2</v>
      </c>
      <c r="B5" s="122">
        <v>20</v>
      </c>
      <c r="C5" s="123" t="s">
        <v>14</v>
      </c>
      <c r="D5" s="139">
        <v>1</v>
      </c>
      <c r="E5" s="124" t="s">
        <v>265</v>
      </c>
      <c r="F5" s="123">
        <v>22760</v>
      </c>
      <c r="G5" s="123"/>
      <c r="H5" s="123"/>
      <c r="I5" s="123"/>
      <c r="J5" s="123"/>
      <c r="K5" s="123"/>
      <c r="L5" s="123"/>
      <c r="M5" s="123"/>
      <c r="N5" s="123"/>
      <c r="O5" s="123">
        <f>SUM(G5:N5)</f>
        <v>0</v>
      </c>
      <c r="P5" s="123">
        <f aca="true" t="shared" si="0" ref="P5:P15">P4+F5-O5</f>
        <v>203739</v>
      </c>
    </row>
    <row r="6" spans="1:16" s="121" customFormat="1" ht="19.5" customHeight="1">
      <c r="A6" s="118">
        <v>2</v>
      </c>
      <c r="B6" s="118">
        <v>12</v>
      </c>
      <c r="C6" s="119" t="s">
        <v>15</v>
      </c>
      <c r="D6" s="140">
        <v>1</v>
      </c>
      <c r="E6" s="121" t="s">
        <v>256</v>
      </c>
      <c r="F6" s="119"/>
      <c r="G6" s="119">
        <v>360</v>
      </c>
      <c r="H6" s="119"/>
      <c r="I6" s="119"/>
      <c r="J6" s="119" t="s">
        <v>48</v>
      </c>
      <c r="K6" s="119"/>
      <c r="L6" s="119"/>
      <c r="M6" s="119"/>
      <c r="N6" s="119"/>
      <c r="O6" s="119">
        <f aca="true" t="shared" si="1" ref="O6:O19">SUM(G6:N6)</f>
        <v>360</v>
      </c>
      <c r="P6" s="119">
        <f t="shared" si="0"/>
        <v>203379</v>
      </c>
    </row>
    <row r="7" spans="1:16" s="121" customFormat="1" ht="19.5" customHeight="1">
      <c r="A7" s="118">
        <v>2</v>
      </c>
      <c r="B7" s="118">
        <v>12</v>
      </c>
      <c r="C7" s="119" t="s">
        <v>15</v>
      </c>
      <c r="D7" s="140">
        <v>2</v>
      </c>
      <c r="E7" s="120" t="s">
        <v>257</v>
      </c>
      <c r="F7" s="119"/>
      <c r="G7" s="119">
        <v>210</v>
      </c>
      <c r="H7" s="119"/>
      <c r="I7" s="119" t="s">
        <v>48</v>
      </c>
      <c r="J7" s="119"/>
      <c r="K7" s="119"/>
      <c r="L7" s="119"/>
      <c r="M7" s="119"/>
      <c r="N7" s="119"/>
      <c r="O7" s="119">
        <f t="shared" si="1"/>
        <v>210</v>
      </c>
      <c r="P7" s="119">
        <f t="shared" si="0"/>
        <v>203169</v>
      </c>
    </row>
    <row r="8" spans="1:16" s="121" customFormat="1" ht="19.5" customHeight="1">
      <c r="A8" s="118">
        <v>2</v>
      </c>
      <c r="B8" s="118">
        <v>12</v>
      </c>
      <c r="C8" s="119" t="s">
        <v>15</v>
      </c>
      <c r="D8" s="140">
        <v>3</v>
      </c>
      <c r="E8" s="120" t="s">
        <v>258</v>
      </c>
      <c r="F8" s="119"/>
      <c r="G8" s="119" t="s">
        <v>48</v>
      </c>
      <c r="H8" s="119">
        <v>9800</v>
      </c>
      <c r="I8" s="119"/>
      <c r="J8" s="119"/>
      <c r="K8" s="119"/>
      <c r="L8" s="119"/>
      <c r="M8" s="119"/>
      <c r="N8" s="119"/>
      <c r="O8" s="119">
        <f t="shared" si="1"/>
        <v>9800</v>
      </c>
      <c r="P8" s="119">
        <f t="shared" si="0"/>
        <v>193369</v>
      </c>
    </row>
    <row r="9" spans="1:16" s="121" customFormat="1" ht="19.5" customHeight="1">
      <c r="A9" s="118">
        <v>2</v>
      </c>
      <c r="B9" s="118">
        <v>12</v>
      </c>
      <c r="C9" s="119" t="s">
        <v>15</v>
      </c>
      <c r="D9" s="140">
        <v>4</v>
      </c>
      <c r="E9" s="120" t="s">
        <v>259</v>
      </c>
      <c r="F9" s="119"/>
      <c r="G9" s="119"/>
      <c r="H9" s="119">
        <v>420</v>
      </c>
      <c r="I9" s="119"/>
      <c r="J9" s="119" t="s">
        <v>48</v>
      </c>
      <c r="K9" s="119"/>
      <c r="L9" s="119"/>
      <c r="M9" s="119"/>
      <c r="N9" s="119"/>
      <c r="O9" s="119">
        <f t="shared" si="1"/>
        <v>420</v>
      </c>
      <c r="P9" s="119">
        <f t="shared" si="0"/>
        <v>192949</v>
      </c>
    </row>
    <row r="10" spans="1:16" s="121" customFormat="1" ht="19.5" customHeight="1">
      <c r="A10" s="118">
        <v>2</v>
      </c>
      <c r="B10" s="118">
        <v>12</v>
      </c>
      <c r="C10" s="119" t="s">
        <v>15</v>
      </c>
      <c r="D10" s="140">
        <v>5</v>
      </c>
      <c r="E10" s="120" t="s">
        <v>260</v>
      </c>
      <c r="F10" s="119"/>
      <c r="G10" s="119"/>
      <c r="H10" s="119">
        <v>2688</v>
      </c>
      <c r="I10" s="119"/>
      <c r="J10" s="119"/>
      <c r="K10" s="119"/>
      <c r="L10" s="119"/>
      <c r="M10" s="119"/>
      <c r="N10" s="119"/>
      <c r="O10" s="119">
        <f t="shared" si="1"/>
        <v>2688</v>
      </c>
      <c r="P10" s="119">
        <f t="shared" si="0"/>
        <v>190261</v>
      </c>
    </row>
    <row r="11" spans="1:16" s="121" customFormat="1" ht="19.5" customHeight="1">
      <c r="A11" s="118">
        <v>2</v>
      </c>
      <c r="B11" s="118">
        <v>12</v>
      </c>
      <c r="C11" s="119" t="s">
        <v>15</v>
      </c>
      <c r="D11" s="140">
        <v>6</v>
      </c>
      <c r="E11" s="121" t="s">
        <v>214</v>
      </c>
      <c r="F11" s="119"/>
      <c r="G11" s="119"/>
      <c r="H11" s="119"/>
      <c r="I11" s="119">
        <v>1700</v>
      </c>
      <c r="J11" s="119"/>
      <c r="K11" s="119"/>
      <c r="L11" s="119" t="s">
        <v>48</v>
      </c>
      <c r="M11" s="119"/>
      <c r="N11" s="119"/>
      <c r="O11" s="119">
        <f t="shared" si="1"/>
        <v>1700</v>
      </c>
      <c r="P11" s="119">
        <f t="shared" si="0"/>
        <v>188561</v>
      </c>
    </row>
    <row r="12" spans="1:16" s="121" customFormat="1" ht="19.5" customHeight="1">
      <c r="A12" s="118">
        <v>2</v>
      </c>
      <c r="B12" s="118">
        <v>12</v>
      </c>
      <c r="C12" s="119" t="s">
        <v>15</v>
      </c>
      <c r="D12" s="140">
        <v>7</v>
      </c>
      <c r="E12" s="120" t="s">
        <v>261</v>
      </c>
      <c r="F12" s="119"/>
      <c r="G12" s="119"/>
      <c r="H12" s="119"/>
      <c r="I12" s="119"/>
      <c r="J12" s="119">
        <v>700</v>
      </c>
      <c r="K12" s="119" t="s">
        <v>48</v>
      </c>
      <c r="L12" s="119"/>
      <c r="M12" s="119"/>
      <c r="N12" s="119"/>
      <c r="O12" s="119">
        <f t="shared" si="1"/>
        <v>700</v>
      </c>
      <c r="P12" s="119">
        <f t="shared" si="0"/>
        <v>187861</v>
      </c>
    </row>
    <row r="13" spans="1:16" s="121" customFormat="1" ht="19.5" customHeight="1">
      <c r="A13" s="118">
        <v>2</v>
      </c>
      <c r="B13" s="118">
        <v>13</v>
      </c>
      <c r="C13" s="119" t="s">
        <v>15</v>
      </c>
      <c r="D13" s="140">
        <v>8</v>
      </c>
      <c r="E13" s="121" t="s">
        <v>266</v>
      </c>
      <c r="F13" s="119"/>
      <c r="G13" s="119"/>
      <c r="H13" s="119"/>
      <c r="I13" s="119"/>
      <c r="J13" s="119"/>
      <c r="K13" s="119"/>
      <c r="L13" s="119">
        <v>541</v>
      </c>
      <c r="M13" s="119"/>
      <c r="N13" s="119"/>
      <c r="O13" s="119">
        <f t="shared" si="1"/>
        <v>541</v>
      </c>
      <c r="P13" s="119">
        <f t="shared" si="0"/>
        <v>187320</v>
      </c>
    </row>
    <row r="14" spans="1:16" s="121" customFormat="1" ht="19.5" customHeight="1">
      <c r="A14" s="118">
        <v>2</v>
      </c>
      <c r="B14" s="118">
        <v>25</v>
      </c>
      <c r="C14" s="119" t="s">
        <v>15</v>
      </c>
      <c r="D14" s="140">
        <v>9</v>
      </c>
      <c r="E14" s="120" t="s">
        <v>262</v>
      </c>
      <c r="F14" s="119"/>
      <c r="G14" s="119"/>
      <c r="H14" s="119"/>
      <c r="I14" s="119"/>
      <c r="J14" s="119"/>
      <c r="K14" s="119"/>
      <c r="L14" s="119"/>
      <c r="M14" s="119"/>
      <c r="N14" s="119">
        <v>50</v>
      </c>
      <c r="O14" s="119">
        <f t="shared" si="1"/>
        <v>50</v>
      </c>
      <c r="P14" s="119">
        <f t="shared" si="0"/>
        <v>187270</v>
      </c>
    </row>
    <row r="15" spans="1:16" s="121" customFormat="1" ht="19.5" customHeight="1">
      <c r="A15" s="118">
        <v>2</v>
      </c>
      <c r="B15" s="118">
        <v>25</v>
      </c>
      <c r="C15" s="119" t="s">
        <v>15</v>
      </c>
      <c r="D15" s="140">
        <v>10</v>
      </c>
      <c r="E15" s="120" t="s">
        <v>263</v>
      </c>
      <c r="F15" s="119"/>
      <c r="G15" s="119"/>
      <c r="H15" s="119"/>
      <c r="I15" s="119"/>
      <c r="J15" s="119"/>
      <c r="K15" s="119"/>
      <c r="L15" s="119"/>
      <c r="M15" s="119"/>
      <c r="N15" s="119">
        <v>550</v>
      </c>
      <c r="O15" s="119">
        <f t="shared" si="1"/>
        <v>550</v>
      </c>
      <c r="P15" s="119">
        <f t="shared" si="0"/>
        <v>186720</v>
      </c>
    </row>
    <row r="16" spans="1:16" s="121" customFormat="1" ht="19.5" customHeight="1">
      <c r="A16" s="118">
        <v>2</v>
      </c>
      <c r="B16" s="118">
        <v>27</v>
      </c>
      <c r="C16" s="119" t="s">
        <v>15</v>
      </c>
      <c r="D16" s="140">
        <v>11</v>
      </c>
      <c r="E16" s="120" t="s">
        <v>275</v>
      </c>
      <c r="F16" s="119"/>
      <c r="G16" s="119">
        <v>3042</v>
      </c>
      <c r="H16" s="119"/>
      <c r="I16" s="119"/>
      <c r="J16" s="119"/>
      <c r="K16" s="119"/>
      <c r="L16" s="119"/>
      <c r="M16" s="119"/>
      <c r="N16" s="119"/>
      <c r="O16" s="119">
        <f>SUM(G16:N16)</f>
        <v>3042</v>
      </c>
      <c r="P16" s="119">
        <f>P15+F16-O16</f>
        <v>183678</v>
      </c>
    </row>
    <row r="17" spans="1:16" s="121" customFormat="1" ht="19.5" customHeight="1">
      <c r="A17" s="118">
        <v>2</v>
      </c>
      <c r="B17" s="118">
        <v>27</v>
      </c>
      <c r="C17" s="119" t="s">
        <v>15</v>
      </c>
      <c r="D17" s="140">
        <v>12</v>
      </c>
      <c r="E17" s="120" t="s">
        <v>276</v>
      </c>
      <c r="F17" s="119"/>
      <c r="G17" s="119"/>
      <c r="H17" s="119"/>
      <c r="I17" s="119"/>
      <c r="J17" s="119"/>
      <c r="K17" s="119">
        <v>10349</v>
      </c>
      <c r="L17" s="119"/>
      <c r="M17" s="119"/>
      <c r="N17" s="119"/>
      <c r="O17" s="119">
        <f>SUM(G17:N17)</f>
        <v>10349</v>
      </c>
      <c r="P17" s="119">
        <f>P16+F17-O17</f>
        <v>173329</v>
      </c>
    </row>
    <row r="18" spans="1:16" s="35" customFormat="1" ht="19.5" customHeight="1">
      <c r="A18" s="36"/>
      <c r="B18" s="36"/>
      <c r="C18" s="37"/>
      <c r="D18" s="137"/>
      <c r="E18" s="14" t="s">
        <v>31</v>
      </c>
      <c r="F18" s="15">
        <f>SUM(F5:F17)</f>
        <v>22760</v>
      </c>
      <c r="G18" s="15">
        <f aca="true" t="shared" si="2" ref="G18:O18">SUM(G5:G17)</f>
        <v>3612</v>
      </c>
      <c r="H18" s="15">
        <f t="shared" si="2"/>
        <v>12908</v>
      </c>
      <c r="I18" s="15">
        <f t="shared" si="2"/>
        <v>1700</v>
      </c>
      <c r="J18" s="15">
        <f t="shared" si="2"/>
        <v>700</v>
      </c>
      <c r="K18" s="15">
        <f t="shared" si="2"/>
        <v>10349</v>
      </c>
      <c r="L18" s="15">
        <f t="shared" si="2"/>
        <v>541</v>
      </c>
      <c r="M18" s="15">
        <f t="shared" si="2"/>
        <v>0</v>
      </c>
      <c r="N18" s="15">
        <f t="shared" si="2"/>
        <v>600</v>
      </c>
      <c r="O18" s="15">
        <f t="shared" si="2"/>
        <v>30410</v>
      </c>
      <c r="P18" s="1">
        <f>F18-O18</f>
        <v>-7650</v>
      </c>
    </row>
    <row r="19" spans="1:16" s="35" customFormat="1" ht="24" customHeight="1">
      <c r="A19" s="36"/>
      <c r="B19" s="36"/>
      <c r="C19" s="37"/>
      <c r="D19" s="137"/>
      <c r="E19" s="14" t="s">
        <v>32</v>
      </c>
      <c r="F19" s="15">
        <f>'01分類帳'!F23+'02分類帳'!F18</f>
        <v>405902</v>
      </c>
      <c r="G19" s="15">
        <f>'01分類帳'!G23+'02分類帳'!G18</f>
        <v>23360</v>
      </c>
      <c r="H19" s="15">
        <f>'01分類帳'!H23+'02分類帳'!H18</f>
        <v>104316</v>
      </c>
      <c r="I19" s="15">
        <f>'01分類帳'!I23+'02分類帳'!I18</f>
        <v>3260</v>
      </c>
      <c r="J19" s="15">
        <f>'01分類帳'!J23+'02分類帳'!J18</f>
        <v>2691</v>
      </c>
      <c r="K19" s="15">
        <f>'01分類帳'!K23+'02分類帳'!K18</f>
        <v>79065</v>
      </c>
      <c r="L19" s="15">
        <f>'01分類帳'!L23+'02分類帳'!L18</f>
        <v>18408</v>
      </c>
      <c r="M19" s="15">
        <f>'01分類帳'!M23+'02分類帳'!M18</f>
        <v>0</v>
      </c>
      <c r="N19" s="15">
        <f>'01分類帳'!N23+'02分類帳'!N18</f>
        <v>1473</v>
      </c>
      <c r="O19" s="15">
        <f t="shared" si="1"/>
        <v>232573</v>
      </c>
      <c r="P19" s="15">
        <f>F19-O19</f>
        <v>173329</v>
      </c>
    </row>
    <row r="20" spans="1:16" ht="33" customHeight="1">
      <c r="A20" s="40"/>
      <c r="B20" s="41"/>
      <c r="C20" s="41"/>
      <c r="D20" s="138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</row>
    <row r="21" spans="1:16" s="33" customFormat="1" ht="60.75" customHeight="1">
      <c r="A21" s="39"/>
      <c r="B21" s="39"/>
      <c r="C21" s="39"/>
      <c r="D21" s="39"/>
      <c r="E21" s="59" t="s">
        <v>194</v>
      </c>
      <c r="F21" s="5" t="s">
        <v>42</v>
      </c>
      <c r="G21" s="5" t="s">
        <v>86</v>
      </c>
      <c r="H21" s="5" t="s">
        <v>207</v>
      </c>
      <c r="I21" s="5" t="s">
        <v>193</v>
      </c>
      <c r="J21" s="5" t="s">
        <v>210</v>
      </c>
      <c r="K21" s="5" t="s">
        <v>45</v>
      </c>
      <c r="L21" s="5"/>
      <c r="M21" s="5"/>
      <c r="N21" s="5"/>
      <c r="O21" s="196" t="s">
        <v>189</v>
      </c>
      <c r="P21" s="197"/>
    </row>
    <row r="22" spans="1:16" ht="39" customHeight="1">
      <c r="A22" s="38"/>
      <c r="B22" s="38"/>
      <c r="C22" s="38"/>
      <c r="D22" s="39"/>
      <c r="E22" s="29"/>
      <c r="F22" s="92">
        <f>F5</f>
        <v>22760</v>
      </c>
      <c r="G22" s="92"/>
      <c r="H22" s="92"/>
      <c r="I22" s="31"/>
      <c r="J22" s="31"/>
      <c r="K22" s="31"/>
      <c r="L22" s="30"/>
      <c r="M22" s="93"/>
      <c r="N22" s="93"/>
      <c r="O22" s="198">
        <f>SUM(F22:N22)</f>
        <v>22760</v>
      </c>
      <c r="P22" s="199"/>
    </row>
  </sheetData>
  <mergeCells count="9">
    <mergeCell ref="J1:P1"/>
    <mergeCell ref="A1:I1"/>
    <mergeCell ref="O21:P21"/>
    <mergeCell ref="O22:P2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46" bottom="0.26" header="0.24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4.75">
      <c r="A1" s="208" t="str">
        <f>'01結算'!A1:C1</f>
        <v>   嘉義縣中埔鄉灣潭國民小學</v>
      </c>
      <c r="B1" s="208"/>
      <c r="C1" s="208"/>
      <c r="D1" s="207" t="s">
        <v>218</v>
      </c>
      <c r="E1" s="207"/>
      <c r="F1" s="207"/>
      <c r="G1" s="207"/>
      <c r="H1" s="207"/>
    </row>
    <row r="2" spans="1:8" ht="25.5" customHeight="1">
      <c r="A2" s="200" t="s">
        <v>97</v>
      </c>
      <c r="B2" s="200"/>
      <c r="C2" s="200"/>
      <c r="D2" s="200" t="s">
        <v>98</v>
      </c>
      <c r="E2" s="200"/>
      <c r="F2" s="200"/>
      <c r="G2" s="200" t="s">
        <v>75</v>
      </c>
      <c r="H2" s="200"/>
    </row>
    <row r="3" spans="1:8" ht="25.5" customHeight="1">
      <c r="A3" s="4" t="s">
        <v>99</v>
      </c>
      <c r="B3" s="83" t="s">
        <v>100</v>
      </c>
      <c r="C3" s="4" t="s">
        <v>101</v>
      </c>
      <c r="D3" s="4" t="s">
        <v>102</v>
      </c>
      <c r="E3" s="83" t="s">
        <v>103</v>
      </c>
      <c r="F3" s="4" t="s">
        <v>70</v>
      </c>
      <c r="G3" s="83" t="s">
        <v>103</v>
      </c>
      <c r="H3" s="4" t="s">
        <v>70</v>
      </c>
    </row>
    <row r="4" spans="1:8" ht="25.5" customHeight="1">
      <c r="A4" s="4" t="s">
        <v>82</v>
      </c>
      <c r="B4" s="84">
        <f>'02分類帳'!P4</f>
        <v>180979</v>
      </c>
      <c r="C4" s="201" t="s">
        <v>264</v>
      </c>
      <c r="D4" s="4" t="s">
        <v>156</v>
      </c>
      <c r="E4" s="84">
        <f>'02分類帳'!G18</f>
        <v>3612</v>
      </c>
      <c r="F4" s="85">
        <f>E4/(E13-E8)</f>
        <v>0.1800508449229849</v>
      </c>
      <c r="G4" s="84">
        <f>'02分類帳'!G19</f>
        <v>23360</v>
      </c>
      <c r="H4" s="85">
        <f>G4/(G13-G8)</f>
        <v>0.15217447950595409</v>
      </c>
    </row>
    <row r="5" spans="1:8" ht="25.5" customHeight="1">
      <c r="A5" s="4" t="s">
        <v>84</v>
      </c>
      <c r="B5" s="84">
        <f>'02分類帳'!F22</f>
        <v>22760</v>
      </c>
      <c r="C5" s="202"/>
      <c r="D5" s="4" t="s">
        <v>157</v>
      </c>
      <c r="E5" s="84">
        <f>'02分類帳'!H18</f>
        <v>12908</v>
      </c>
      <c r="F5" s="85">
        <f>E5/(E13-E8)</f>
        <v>0.6434375155774886</v>
      </c>
      <c r="G5" s="84">
        <f>'02分類帳'!H19</f>
        <v>104316</v>
      </c>
      <c r="H5" s="85">
        <f>G5/(G13-G8)</f>
        <v>0.6795476457253042</v>
      </c>
    </row>
    <row r="6" spans="1:8" ht="29.25" customHeight="1">
      <c r="A6" s="5" t="s">
        <v>86</v>
      </c>
      <c r="B6" s="84"/>
      <c r="C6" s="202"/>
      <c r="D6" s="4" t="s">
        <v>158</v>
      </c>
      <c r="E6" s="84">
        <f>'02分類帳'!I18</f>
        <v>1700</v>
      </c>
      <c r="F6" s="85">
        <f>E6/(E13-E8)</f>
        <v>0.08474153830816011</v>
      </c>
      <c r="G6" s="84">
        <f>'02分類帳'!I19</f>
        <v>3260</v>
      </c>
      <c r="H6" s="85">
        <f>G6/(G13-G8)</f>
        <v>0.021236678218724755</v>
      </c>
    </row>
    <row r="7" spans="1:8" ht="30.75" customHeight="1">
      <c r="A7" s="95" t="s">
        <v>207</v>
      </c>
      <c r="B7" s="84">
        <f>'02分類帳'!G22</f>
        <v>0</v>
      </c>
      <c r="C7" s="202"/>
      <c r="D7" s="4" t="s">
        <v>159</v>
      </c>
      <c r="E7" s="84">
        <f>'02分類帳'!J18</f>
        <v>700</v>
      </c>
      <c r="F7" s="85">
        <f>E7/(E13-E8)</f>
        <v>0.034893574597477696</v>
      </c>
      <c r="G7" s="84">
        <f>'02分類帳'!J19</f>
        <v>2691</v>
      </c>
      <c r="H7" s="85">
        <f>G7/(G13-G8)</f>
        <v>0.017530031008155925</v>
      </c>
    </row>
    <row r="8" spans="1:8" ht="30" customHeight="1">
      <c r="A8" s="95" t="s">
        <v>192</v>
      </c>
      <c r="B8" s="84">
        <f>'02分類帳'!H22</f>
        <v>0</v>
      </c>
      <c r="C8" s="202"/>
      <c r="D8" s="4" t="s">
        <v>160</v>
      </c>
      <c r="E8" s="84">
        <f>'02分類帳'!K18</f>
        <v>10349</v>
      </c>
      <c r="F8" s="85"/>
      <c r="G8" s="84">
        <f>'02分類帳'!K18</f>
        <v>10349</v>
      </c>
      <c r="H8" s="85"/>
    </row>
    <row r="9" spans="1:8" ht="30" customHeight="1">
      <c r="A9" s="59" t="s">
        <v>210</v>
      </c>
      <c r="B9" s="84">
        <f>'02分類帳'!I22</f>
        <v>0</v>
      </c>
      <c r="C9" s="202"/>
      <c r="D9" s="4" t="s">
        <v>161</v>
      </c>
      <c r="E9" s="84">
        <f>'02分類帳'!L18</f>
        <v>541</v>
      </c>
      <c r="F9" s="85">
        <f>E9/(E13-E8)</f>
        <v>0.02696774836747919</v>
      </c>
      <c r="G9" s="84">
        <f>'02分類帳'!L19</f>
        <v>18408</v>
      </c>
      <c r="H9" s="85">
        <f>G9/(G13-G8)</f>
        <v>0.11991557443260287</v>
      </c>
    </row>
    <row r="10" spans="1:8" ht="28.5" customHeight="1">
      <c r="A10" s="4" t="s">
        <v>163</v>
      </c>
      <c r="B10" s="84">
        <f>'02分類帳'!J22</f>
        <v>0</v>
      </c>
      <c r="C10" s="202"/>
      <c r="D10" s="4" t="s">
        <v>162</v>
      </c>
      <c r="E10" s="84">
        <f>'02分類帳'!M18</f>
        <v>0</v>
      </c>
      <c r="F10" s="85">
        <f>E10/(E13-E8)</f>
        <v>0</v>
      </c>
      <c r="G10" s="84">
        <f>'02分類帳'!M19</f>
        <v>0</v>
      </c>
      <c r="H10" s="85">
        <f>G10/(G13-G8)</f>
        <v>0</v>
      </c>
    </row>
    <row r="11" spans="1:8" ht="24.75" customHeight="1">
      <c r="A11" s="59"/>
      <c r="B11" s="84">
        <f>'02分類帳'!K22</f>
        <v>0</v>
      </c>
      <c r="C11" s="202"/>
      <c r="D11" s="4" t="s">
        <v>164</v>
      </c>
      <c r="E11" s="84">
        <f>'02分類帳'!N18</f>
        <v>600</v>
      </c>
      <c r="F11" s="85">
        <f>E11/(E13-E8)</f>
        <v>0.02990877822640945</v>
      </c>
      <c r="G11" s="84">
        <f>'02分類帳'!N19</f>
        <v>1473</v>
      </c>
      <c r="H11" s="85">
        <f>G11/(G13-G8)</f>
        <v>0.00959559110925815</v>
      </c>
    </row>
    <row r="12" spans="1:8" ht="22.5" customHeight="1">
      <c r="A12" s="4"/>
      <c r="B12" s="84">
        <f>'02分類帳'!M22</f>
        <v>0</v>
      </c>
      <c r="C12" s="203" t="s">
        <v>90</v>
      </c>
      <c r="D12" s="59"/>
      <c r="E12" s="84"/>
      <c r="F12" s="85"/>
      <c r="G12" s="84"/>
      <c r="H12" s="85"/>
    </row>
    <row r="13" spans="1:8" ht="33" customHeight="1">
      <c r="A13" s="4"/>
      <c r="B13" s="84">
        <f>'02分類帳'!N22</f>
        <v>0</v>
      </c>
      <c r="C13" s="203"/>
      <c r="D13" s="4" t="s">
        <v>165</v>
      </c>
      <c r="E13" s="84">
        <f>SUM(E4:E12)</f>
        <v>30410</v>
      </c>
      <c r="F13" s="85">
        <f>(E13-E8)/(E13-E8)</f>
        <v>1</v>
      </c>
      <c r="G13" s="84">
        <f>SUM(G4:G12)</f>
        <v>163857</v>
      </c>
      <c r="H13" s="85">
        <f>(G13-G8)/(G13-G8)</f>
        <v>1</v>
      </c>
    </row>
    <row r="14" spans="1:8" ht="30.75" customHeight="1">
      <c r="A14" s="4" t="s">
        <v>166</v>
      </c>
      <c r="B14" s="84">
        <f>SUM(B5:B13)</f>
        <v>22760</v>
      </c>
      <c r="C14" s="203"/>
      <c r="D14" s="4" t="s">
        <v>167</v>
      </c>
      <c r="E14" s="84">
        <f>'02分類帳'!P19</f>
        <v>173329</v>
      </c>
      <c r="F14" s="85"/>
      <c r="G14" s="84">
        <f>E14</f>
        <v>173329</v>
      </c>
      <c r="H14" s="85"/>
    </row>
    <row r="15" spans="1:8" ht="34.5" customHeight="1">
      <c r="A15" s="4" t="s">
        <v>168</v>
      </c>
      <c r="B15" s="84">
        <f>B14+B4</f>
        <v>203739</v>
      </c>
      <c r="C15" s="204"/>
      <c r="D15" s="4" t="s">
        <v>168</v>
      </c>
      <c r="E15" s="84">
        <f>E13+E14</f>
        <v>203739</v>
      </c>
      <c r="F15" s="86">
        <f>SUM(F4:F11)</f>
        <v>0.9999999999999999</v>
      </c>
      <c r="G15" s="84">
        <f>G13+G14</f>
        <v>337186</v>
      </c>
      <c r="H15" s="86">
        <f>SUM(H4:H11)</f>
        <v>1.0000000000000002</v>
      </c>
    </row>
    <row r="16" spans="1:8" ht="68.25" customHeight="1">
      <c r="A16" s="4" t="s">
        <v>169</v>
      </c>
      <c r="B16" s="205" t="s">
        <v>170</v>
      </c>
      <c r="C16" s="205"/>
      <c r="D16" s="205"/>
      <c r="E16" s="205"/>
      <c r="F16" s="205"/>
      <c r="G16" s="205"/>
      <c r="H16" s="205"/>
    </row>
    <row r="17" spans="1:8" ht="27" customHeight="1">
      <c r="A17" s="206" t="s">
        <v>171</v>
      </c>
      <c r="B17" s="206"/>
      <c r="C17" s="206"/>
      <c r="D17" s="206"/>
      <c r="E17" s="206"/>
      <c r="F17" s="206"/>
      <c r="G17" s="206"/>
      <c r="H17" s="206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pane ySplit="3" topLeftCell="BM4" activePane="bottomLeft" state="frozen"/>
      <selection pane="topLeft" activeCell="A1" sqref="A1"/>
      <selection pane="bottomLeft" activeCell="E11" sqref="E11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00390625" style="33" customWidth="1"/>
    <col min="5" max="5" width="19.25390625" style="32" customWidth="1"/>
    <col min="6" max="6" width="12.125" style="32" customWidth="1"/>
    <col min="7" max="7" width="9.50390625" style="32" customWidth="1"/>
    <col min="8" max="8" width="9.875" style="32" customWidth="1"/>
    <col min="9" max="9" width="9.375" style="32" customWidth="1"/>
    <col min="10" max="10" width="9.50390625" style="32" customWidth="1"/>
    <col min="11" max="11" width="8.625" style="32" customWidth="1"/>
    <col min="12" max="12" width="9.625" style="32" customWidth="1"/>
    <col min="13" max="13" width="8.50390625" style="32" customWidth="1"/>
    <col min="14" max="14" width="7.75390625" style="32" customWidth="1"/>
    <col min="15" max="15" width="10.50390625" style="32" customWidth="1"/>
    <col min="16" max="16" width="11.00390625" style="32" customWidth="1"/>
    <col min="17" max="17" width="7.25390625" style="32" customWidth="1"/>
    <col min="18" max="16384" width="8.875" style="32" customWidth="1"/>
  </cols>
  <sheetData>
    <row r="1" spans="1:16" ht="33" customHeight="1">
      <c r="A1" s="194" t="str">
        <f>'02分類帳'!A1:I1</f>
        <v>嘉義縣中埔鄉灣潭國民小學</v>
      </c>
      <c r="B1" s="195"/>
      <c r="C1" s="195"/>
      <c r="D1" s="195"/>
      <c r="E1" s="195"/>
      <c r="F1" s="195"/>
      <c r="G1" s="195"/>
      <c r="H1" s="195"/>
      <c r="I1" s="195"/>
      <c r="J1" s="192" t="s">
        <v>278</v>
      </c>
      <c r="K1" s="192"/>
      <c r="L1" s="192"/>
      <c r="M1" s="192"/>
      <c r="N1" s="192"/>
      <c r="O1" s="192"/>
      <c r="P1" s="193"/>
    </row>
    <row r="2" spans="1:16" s="33" customFormat="1" ht="16.5">
      <c r="A2" s="200" t="str">
        <f>'01分類帳'!A2:B2</f>
        <v>103年</v>
      </c>
      <c r="B2" s="200"/>
      <c r="C2" s="200" t="s">
        <v>4</v>
      </c>
      <c r="D2" s="200"/>
      <c r="E2" s="200" t="s">
        <v>12</v>
      </c>
      <c r="F2" s="4" t="s">
        <v>5</v>
      </c>
      <c r="G2" s="200" t="s">
        <v>13</v>
      </c>
      <c r="H2" s="200"/>
      <c r="I2" s="200"/>
      <c r="J2" s="200"/>
      <c r="K2" s="200"/>
      <c r="L2" s="200"/>
      <c r="M2" s="200"/>
      <c r="N2" s="200"/>
      <c r="O2" s="200"/>
      <c r="P2" s="200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200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200"/>
    </row>
    <row r="4" spans="1:16" s="34" customFormat="1" ht="19.5" customHeight="1">
      <c r="A4" s="2">
        <v>3</v>
      </c>
      <c r="B4" s="2">
        <v>1</v>
      </c>
      <c r="C4" s="1" t="s">
        <v>37</v>
      </c>
      <c r="D4" s="136" t="s">
        <v>37</v>
      </c>
      <c r="E4" s="25" t="s">
        <v>46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'02分類帳'!P19</f>
        <v>173329</v>
      </c>
    </row>
    <row r="5" spans="1:16" s="125" customFormat="1" ht="19.5" customHeight="1">
      <c r="A5" s="122">
        <v>3</v>
      </c>
      <c r="B5" s="122">
        <v>7</v>
      </c>
      <c r="C5" s="123" t="s">
        <v>14</v>
      </c>
      <c r="D5" s="139">
        <v>1</v>
      </c>
      <c r="E5" s="124" t="s">
        <v>269</v>
      </c>
      <c r="F5" s="123">
        <v>36920</v>
      </c>
      <c r="G5" s="123"/>
      <c r="H5" s="123"/>
      <c r="I5" s="123"/>
      <c r="J5" s="123"/>
      <c r="K5" s="123"/>
      <c r="L5" s="123"/>
      <c r="M5" s="123"/>
      <c r="N5" s="123"/>
      <c r="O5" s="123">
        <f aca="true" t="shared" si="0" ref="O5:O13">SUM(G5:N5)</f>
        <v>0</v>
      </c>
      <c r="P5" s="123">
        <f aca="true" t="shared" si="1" ref="P5:P11">P4+F5-O5</f>
        <v>210249</v>
      </c>
    </row>
    <row r="6" spans="1:16" s="121" customFormat="1" ht="19.5" customHeight="1">
      <c r="A6" s="118">
        <v>3</v>
      </c>
      <c r="B6" s="118">
        <v>6</v>
      </c>
      <c r="C6" s="119" t="s">
        <v>15</v>
      </c>
      <c r="D6" s="140">
        <v>1</v>
      </c>
      <c r="E6" s="120" t="s">
        <v>268</v>
      </c>
      <c r="F6" s="119"/>
      <c r="G6" s="119"/>
      <c r="H6" s="119"/>
      <c r="I6" s="119"/>
      <c r="J6" s="119"/>
      <c r="K6" s="119"/>
      <c r="L6" s="119">
        <v>187</v>
      </c>
      <c r="M6" s="119"/>
      <c r="N6" s="119" t="s">
        <v>48</v>
      </c>
      <c r="O6" s="119">
        <f t="shared" si="0"/>
        <v>187</v>
      </c>
      <c r="P6" s="119">
        <f>P5+F6-O6</f>
        <v>210062</v>
      </c>
    </row>
    <row r="7" spans="1:16" s="121" customFormat="1" ht="19.5" customHeight="1">
      <c r="A7" s="118">
        <v>3</v>
      </c>
      <c r="B7" s="118">
        <v>14</v>
      </c>
      <c r="C7" s="119" t="s">
        <v>15</v>
      </c>
      <c r="D7" s="140">
        <v>2</v>
      </c>
      <c r="E7" s="120" t="s">
        <v>271</v>
      </c>
      <c r="F7" s="119"/>
      <c r="G7" s="119" t="s">
        <v>48</v>
      </c>
      <c r="H7" s="119"/>
      <c r="I7" s="119"/>
      <c r="J7" s="119"/>
      <c r="K7" s="119"/>
      <c r="L7" s="119">
        <v>4150</v>
      </c>
      <c r="M7" s="119"/>
      <c r="N7" s="119"/>
      <c r="O7" s="119">
        <f t="shared" si="0"/>
        <v>4150</v>
      </c>
      <c r="P7" s="119">
        <f t="shared" si="1"/>
        <v>205912</v>
      </c>
    </row>
    <row r="8" spans="1:16" s="121" customFormat="1" ht="19.5" customHeight="1">
      <c r="A8" s="118">
        <v>3</v>
      </c>
      <c r="B8" s="118">
        <v>14</v>
      </c>
      <c r="C8" s="119" t="s">
        <v>15</v>
      </c>
      <c r="D8" s="140">
        <v>3</v>
      </c>
      <c r="E8" s="120" t="s">
        <v>273</v>
      </c>
      <c r="F8" s="119"/>
      <c r="G8" s="119"/>
      <c r="H8" s="119">
        <v>1692</v>
      </c>
      <c r="I8" s="119"/>
      <c r="J8" s="119"/>
      <c r="K8" s="119"/>
      <c r="L8" s="119"/>
      <c r="M8" s="119"/>
      <c r="N8" s="119"/>
      <c r="O8" s="119">
        <f t="shared" si="0"/>
        <v>1692</v>
      </c>
      <c r="P8" s="119">
        <f t="shared" si="1"/>
        <v>204220</v>
      </c>
    </row>
    <row r="9" spans="1:16" s="121" customFormat="1" ht="19.5" customHeight="1">
      <c r="A9" s="118">
        <v>3</v>
      </c>
      <c r="B9" s="118">
        <v>26</v>
      </c>
      <c r="C9" s="119" t="s">
        <v>15</v>
      </c>
      <c r="D9" s="140">
        <v>4</v>
      </c>
      <c r="E9" s="120" t="s">
        <v>274</v>
      </c>
      <c r="F9" s="119"/>
      <c r="G9" s="119"/>
      <c r="H9" s="119"/>
      <c r="I9" s="119"/>
      <c r="J9" s="119"/>
      <c r="K9" s="119"/>
      <c r="L9" s="119"/>
      <c r="M9" s="119"/>
      <c r="N9" s="119">
        <v>60</v>
      </c>
      <c r="O9" s="119">
        <f t="shared" si="0"/>
        <v>60</v>
      </c>
      <c r="P9" s="119">
        <f t="shared" si="1"/>
        <v>204160</v>
      </c>
    </row>
    <row r="10" spans="1:16" s="121" customFormat="1" ht="19.5" customHeight="1">
      <c r="A10" s="118">
        <v>3</v>
      </c>
      <c r="B10" s="118">
        <v>26</v>
      </c>
      <c r="C10" s="119" t="s">
        <v>15</v>
      </c>
      <c r="D10" s="140">
        <v>5</v>
      </c>
      <c r="E10" s="120" t="s">
        <v>290</v>
      </c>
      <c r="F10" s="119"/>
      <c r="G10" s="141">
        <v>2016</v>
      </c>
      <c r="H10" s="119"/>
      <c r="I10" s="119"/>
      <c r="J10" s="119"/>
      <c r="K10" s="119"/>
      <c r="L10" s="119"/>
      <c r="M10" s="119"/>
      <c r="N10" s="119" t="s">
        <v>48</v>
      </c>
      <c r="O10" s="119">
        <f>SUM(G10:N10)</f>
        <v>2016</v>
      </c>
      <c r="P10" s="119">
        <f t="shared" si="1"/>
        <v>202144</v>
      </c>
    </row>
    <row r="11" spans="1:16" s="121" customFormat="1" ht="19.5" customHeight="1">
      <c r="A11" s="118">
        <v>3</v>
      </c>
      <c r="B11" s="118">
        <v>26</v>
      </c>
      <c r="C11" s="119" t="s">
        <v>15</v>
      </c>
      <c r="D11" s="140">
        <v>6</v>
      </c>
      <c r="E11" s="120" t="s">
        <v>291</v>
      </c>
      <c r="F11" s="119"/>
      <c r="H11" s="119"/>
      <c r="I11" s="119"/>
      <c r="J11" s="119"/>
      <c r="K11" s="119">
        <v>14950</v>
      </c>
      <c r="L11" s="119" t="s">
        <v>48</v>
      </c>
      <c r="M11" s="119"/>
      <c r="N11" s="119"/>
      <c r="O11" s="119">
        <f>SUM(H11:N11)</f>
        <v>14950</v>
      </c>
      <c r="P11" s="119">
        <f t="shared" si="1"/>
        <v>187194</v>
      </c>
    </row>
    <row r="12" spans="1:16" s="35" customFormat="1" ht="19.5" customHeight="1">
      <c r="A12" s="36"/>
      <c r="B12" s="36"/>
      <c r="C12" s="37"/>
      <c r="D12" s="137"/>
      <c r="E12" s="14" t="s">
        <v>31</v>
      </c>
      <c r="F12" s="15">
        <f aca="true" t="shared" si="2" ref="F12:N12">SUM(F5:F11)</f>
        <v>36920</v>
      </c>
      <c r="G12" s="15">
        <f t="shared" si="2"/>
        <v>2016</v>
      </c>
      <c r="H12" s="15">
        <f t="shared" si="2"/>
        <v>1692</v>
      </c>
      <c r="I12" s="15">
        <f t="shared" si="2"/>
        <v>0</v>
      </c>
      <c r="J12" s="15">
        <f t="shared" si="2"/>
        <v>0</v>
      </c>
      <c r="K12" s="15">
        <f t="shared" si="2"/>
        <v>14950</v>
      </c>
      <c r="L12" s="15">
        <f t="shared" si="2"/>
        <v>4337</v>
      </c>
      <c r="M12" s="15">
        <f t="shared" si="2"/>
        <v>0</v>
      </c>
      <c r="N12" s="15">
        <f t="shared" si="2"/>
        <v>60</v>
      </c>
      <c r="O12" s="15">
        <f t="shared" si="0"/>
        <v>23055</v>
      </c>
      <c r="P12" s="1">
        <f>F12-O12</f>
        <v>13865</v>
      </c>
    </row>
    <row r="13" spans="1:16" s="35" customFormat="1" ht="24" customHeight="1">
      <c r="A13" s="36"/>
      <c r="B13" s="36"/>
      <c r="C13" s="37"/>
      <c r="D13" s="137"/>
      <c r="E13" s="14" t="s">
        <v>32</v>
      </c>
      <c r="F13" s="15">
        <f>'02分類帳'!F19+'03分類帳'!F12</f>
        <v>442822</v>
      </c>
      <c r="G13" s="15">
        <f>'02分類帳'!G19+'03分類帳'!G12</f>
        <v>25376</v>
      </c>
      <c r="H13" s="15">
        <f>'02分類帳'!H19+'03分類帳'!H12</f>
        <v>106008</v>
      </c>
      <c r="I13" s="15">
        <f>'02分類帳'!I19+'03分類帳'!I12</f>
        <v>3260</v>
      </c>
      <c r="J13" s="15">
        <f>'02分類帳'!J19+'03分類帳'!J12</f>
        <v>2691</v>
      </c>
      <c r="K13" s="15">
        <f>'02分類帳'!K19+'03分類帳'!K12</f>
        <v>94015</v>
      </c>
      <c r="L13" s="15">
        <f>'02分類帳'!L19+'03分類帳'!L12</f>
        <v>22745</v>
      </c>
      <c r="M13" s="15">
        <f>'02分類帳'!M19+'03分類帳'!M12</f>
        <v>0</v>
      </c>
      <c r="N13" s="15">
        <f>'02分類帳'!N19+'03分類帳'!N12</f>
        <v>1533</v>
      </c>
      <c r="O13" s="15">
        <f t="shared" si="0"/>
        <v>255628</v>
      </c>
      <c r="P13" s="15">
        <f>F13-O13</f>
        <v>187194</v>
      </c>
    </row>
    <row r="14" spans="1:16" ht="39.75" customHeight="1">
      <c r="A14" s="40"/>
      <c r="B14" s="41"/>
      <c r="C14" s="41"/>
      <c r="D14" s="138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</row>
    <row r="15" spans="1:16" s="33" customFormat="1" ht="51" customHeight="1">
      <c r="A15" s="39"/>
      <c r="B15" s="39"/>
      <c r="C15" s="39"/>
      <c r="D15" s="39"/>
      <c r="E15" s="59" t="s">
        <v>194</v>
      </c>
      <c r="F15" s="5" t="s">
        <v>42</v>
      </c>
      <c r="G15" s="5" t="s">
        <v>86</v>
      </c>
      <c r="H15" s="5" t="s">
        <v>207</v>
      </c>
      <c r="I15" s="5" t="s">
        <v>193</v>
      </c>
      <c r="J15" s="5" t="s">
        <v>210</v>
      </c>
      <c r="K15" s="5" t="s">
        <v>45</v>
      </c>
      <c r="L15" s="5"/>
      <c r="M15" s="5"/>
      <c r="N15" s="5"/>
      <c r="O15" s="196" t="s">
        <v>189</v>
      </c>
      <c r="P15" s="197"/>
    </row>
    <row r="16" spans="1:16" ht="34.5" customHeight="1">
      <c r="A16" s="38"/>
      <c r="B16" s="38"/>
      <c r="C16" s="38"/>
      <c r="D16" s="39"/>
      <c r="E16" s="29"/>
      <c r="F16" s="92">
        <f>F5</f>
        <v>36920</v>
      </c>
      <c r="G16" s="92"/>
      <c r="H16" s="92"/>
      <c r="I16" s="31"/>
      <c r="J16" s="31"/>
      <c r="K16" s="31"/>
      <c r="L16" s="30"/>
      <c r="M16" s="93"/>
      <c r="N16" s="93"/>
      <c r="O16" s="198">
        <f>SUM(F16:N16)</f>
        <v>36920</v>
      </c>
      <c r="P16" s="199"/>
    </row>
  </sheetData>
  <mergeCells count="9">
    <mergeCell ref="J1:P1"/>
    <mergeCell ref="A1:I1"/>
    <mergeCell ref="O15:P15"/>
    <mergeCell ref="O16:P16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0" sqref="N10"/>
    </sheetView>
  </sheetViews>
  <sheetFormatPr defaultColWidth="9.00390625" defaultRowHeight="16.5"/>
  <cols>
    <col min="1" max="1" width="5.25390625" style="81" customWidth="1"/>
    <col min="2" max="2" width="6.375" style="81" customWidth="1"/>
    <col min="3" max="3" width="9.875" style="81" customWidth="1"/>
    <col min="4" max="4" width="11.375" style="81" customWidth="1"/>
    <col min="5" max="5" width="8.125" style="81" customWidth="1"/>
    <col min="6" max="6" width="9.50390625" style="81" customWidth="1"/>
    <col min="7" max="7" width="9.375" style="81" customWidth="1"/>
    <col min="8" max="8" width="10.25390625" style="81" customWidth="1"/>
    <col min="9" max="9" width="10.125" style="81" customWidth="1"/>
    <col min="10" max="10" width="12.75390625" style="81" customWidth="1"/>
    <col min="11" max="11" width="10.625" style="81" customWidth="1"/>
    <col min="12" max="12" width="11.625" style="81" customWidth="1"/>
    <col min="13" max="13" width="8.625" style="81" customWidth="1"/>
    <col min="14" max="14" width="8.75390625" style="81" customWidth="1"/>
    <col min="15" max="15" width="8.875" style="81" customWidth="1"/>
    <col min="16" max="17" width="8.375" style="81" customWidth="1"/>
    <col min="18" max="18" width="8.25390625" style="81" customWidth="1"/>
    <col min="19" max="19" width="12.625" style="81" customWidth="1"/>
    <col min="20" max="20" width="14.125" style="81" customWidth="1"/>
    <col min="21" max="16384" width="8.875" style="81" customWidth="1"/>
  </cols>
  <sheetData>
    <row r="1" spans="1:20" s="61" customFormat="1" ht="33" customHeight="1">
      <c r="A1" s="182" t="str">
        <f>'07分類帳'!A1:I1</f>
        <v>嘉義縣中埔鄉灣潭國民小學</v>
      </c>
      <c r="B1" s="182"/>
      <c r="C1" s="182"/>
      <c r="D1" s="182"/>
      <c r="E1" s="182"/>
      <c r="F1" s="182"/>
      <c r="G1" s="182"/>
      <c r="H1" s="182"/>
      <c r="I1" s="183" t="s">
        <v>228</v>
      </c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1:20" s="64" customFormat="1" ht="22.5" customHeight="1">
      <c r="A2" s="185" t="s">
        <v>50</v>
      </c>
      <c r="B2" s="188" t="s">
        <v>51</v>
      </c>
      <c r="C2" s="185" t="s">
        <v>52</v>
      </c>
      <c r="D2" s="185"/>
      <c r="E2" s="185"/>
      <c r="F2" s="185"/>
      <c r="G2" s="185"/>
      <c r="H2" s="185"/>
      <c r="I2" s="185"/>
      <c r="J2" s="190"/>
      <c r="K2" s="191" t="s">
        <v>53</v>
      </c>
      <c r="L2" s="185"/>
      <c r="M2" s="185"/>
      <c r="N2" s="185"/>
      <c r="O2" s="185"/>
      <c r="P2" s="185"/>
      <c r="Q2" s="185"/>
      <c r="R2" s="185"/>
      <c r="S2" s="185"/>
      <c r="T2" s="185"/>
    </row>
    <row r="3" spans="1:20" s="69" customFormat="1" ht="43.5" customHeight="1">
      <c r="A3" s="185"/>
      <c r="B3" s="189"/>
      <c r="C3" s="63" t="s">
        <v>54</v>
      </c>
      <c r="D3" s="63" t="s">
        <v>55</v>
      </c>
      <c r="E3" s="66" t="s">
        <v>198</v>
      </c>
      <c r="F3" s="63" t="s">
        <v>200</v>
      </c>
      <c r="G3" s="63" t="s">
        <v>191</v>
      </c>
      <c r="H3" s="63" t="s">
        <v>209</v>
      </c>
      <c r="I3" s="63" t="s">
        <v>56</v>
      </c>
      <c r="J3" s="67" t="s">
        <v>11</v>
      </c>
      <c r="K3" s="68" t="s">
        <v>7</v>
      </c>
      <c r="L3" s="65" t="s">
        <v>41</v>
      </c>
      <c r="M3" s="65" t="s">
        <v>8</v>
      </c>
      <c r="N3" s="65" t="s">
        <v>9</v>
      </c>
      <c r="O3" s="65" t="s">
        <v>17</v>
      </c>
      <c r="P3" s="63" t="s">
        <v>19</v>
      </c>
      <c r="Q3" s="63" t="s">
        <v>18</v>
      </c>
      <c r="R3" s="65" t="s">
        <v>10</v>
      </c>
      <c r="S3" s="63" t="s">
        <v>57</v>
      </c>
      <c r="T3" s="62" t="s">
        <v>11</v>
      </c>
    </row>
    <row r="4" spans="1:20" s="69" customFormat="1" ht="30" customHeight="1">
      <c r="A4" s="76" t="s">
        <v>201</v>
      </c>
      <c r="B4" s="65">
        <v>0</v>
      </c>
      <c r="C4" s="105">
        <f>'07結算'!B4</f>
        <v>148859</v>
      </c>
      <c r="D4" s="102">
        <f>'07結算'!B5</f>
        <v>0</v>
      </c>
      <c r="E4" s="103">
        <f>'07結算'!B6</f>
        <v>0</v>
      </c>
      <c r="F4" s="103">
        <f>'07結算'!B7</f>
        <v>0</v>
      </c>
      <c r="G4" s="102">
        <f>'07結算'!B8</f>
        <v>0</v>
      </c>
      <c r="H4" s="102">
        <f>'07結算'!B9</f>
        <v>0</v>
      </c>
      <c r="I4" s="102">
        <f>'07結算'!B10</f>
        <v>0</v>
      </c>
      <c r="J4" s="104">
        <f>SUM(C4:I4)</f>
        <v>148859</v>
      </c>
      <c r="K4" s="73">
        <f>'07結算'!E4</f>
        <v>0</v>
      </c>
      <c r="L4" s="71">
        <f>'07結算'!E5</f>
        <v>0</v>
      </c>
      <c r="M4" s="71">
        <f>'07結算'!E6</f>
        <v>0</v>
      </c>
      <c r="N4" s="71">
        <f>'07結算'!E7</f>
        <v>0</v>
      </c>
      <c r="O4" s="71">
        <f>'07結算'!E8</f>
        <v>0</v>
      </c>
      <c r="P4" s="100">
        <f>'07結算'!E9</f>
        <v>0</v>
      </c>
      <c r="Q4" s="100">
        <f>'07結算'!E10</f>
        <v>0</v>
      </c>
      <c r="R4" s="71">
        <f>'07結算'!E11</f>
        <v>0</v>
      </c>
      <c r="S4" s="114">
        <f>'07結算'!E14</f>
        <v>148859</v>
      </c>
      <c r="T4" s="107">
        <f>SUM(K4:S4)</f>
        <v>148859</v>
      </c>
    </row>
    <row r="5" spans="1:20" s="69" customFormat="1" ht="30" customHeight="1">
      <c r="A5" s="76" t="s">
        <v>202</v>
      </c>
      <c r="B5" s="65">
        <v>0</v>
      </c>
      <c r="C5" s="106">
        <f>S4</f>
        <v>148859</v>
      </c>
      <c r="D5" s="102">
        <f>'08結算'!B5</f>
        <v>0</v>
      </c>
      <c r="E5" s="103">
        <f>'08結算'!B6</f>
        <v>0</v>
      </c>
      <c r="F5" s="102">
        <f>'08結算'!B7</f>
        <v>0</v>
      </c>
      <c r="G5" s="102">
        <f>'08結算'!B8</f>
        <v>0</v>
      </c>
      <c r="H5" s="102">
        <f>'08結算'!B9</f>
        <v>0</v>
      </c>
      <c r="I5" s="102">
        <f>'08結算'!B10</f>
        <v>0</v>
      </c>
      <c r="J5" s="104">
        <f>SUM(C5:I5)</f>
        <v>148859</v>
      </c>
      <c r="K5" s="73">
        <f>'08結算'!E4</f>
        <v>0</v>
      </c>
      <c r="L5" s="71">
        <f>'08結算'!E5</f>
        <v>0</v>
      </c>
      <c r="M5" s="71">
        <f>'08結算'!E6</f>
        <v>0</v>
      </c>
      <c r="N5" s="71">
        <f>'08結算'!E7</f>
        <v>0</v>
      </c>
      <c r="O5" s="71">
        <f>'08結算'!E8</f>
        <v>0</v>
      </c>
      <c r="P5" s="100">
        <f>'08結算'!E9</f>
        <v>0</v>
      </c>
      <c r="Q5" s="100">
        <f>'08結算'!E10</f>
        <v>0</v>
      </c>
      <c r="R5" s="71">
        <f>'08結算'!E11</f>
        <v>0</v>
      </c>
      <c r="S5" s="114">
        <f>'08結算'!E14</f>
        <v>148859</v>
      </c>
      <c r="T5" s="107">
        <f>SUM(K5:S5)</f>
        <v>148859</v>
      </c>
    </row>
    <row r="6" spans="1:20" s="64" customFormat="1" ht="30" customHeight="1">
      <c r="A6" s="70" t="s">
        <v>58</v>
      </c>
      <c r="B6" s="62">
        <v>650</v>
      </c>
      <c r="C6" s="101">
        <f>S5</f>
        <v>148859</v>
      </c>
      <c r="D6" s="71">
        <f>'09結算'!B5</f>
        <v>24700</v>
      </c>
      <c r="E6" s="71">
        <f>'09結算'!B6</f>
        <v>0</v>
      </c>
      <c r="F6" s="71">
        <f>'09結算'!B7</f>
        <v>0</v>
      </c>
      <c r="G6" s="71">
        <f>'09結算'!B8</f>
        <v>0</v>
      </c>
      <c r="H6" s="102">
        <f>'08結算'!B10</f>
        <v>0</v>
      </c>
      <c r="I6" s="71">
        <f>'09結算'!B10</f>
        <v>0</v>
      </c>
      <c r="J6" s="72">
        <f>SUM(C6:I6)</f>
        <v>173559</v>
      </c>
      <c r="K6" s="73">
        <f>'09結算'!E4</f>
        <v>5717</v>
      </c>
      <c r="L6" s="71">
        <f>'09結算'!E5</f>
        <v>7275</v>
      </c>
      <c r="M6" s="71">
        <f>'09結算'!E6</f>
        <v>0</v>
      </c>
      <c r="N6" s="71">
        <f>'09結算'!E7</f>
        <v>330</v>
      </c>
      <c r="O6" s="71">
        <f>'09結算'!E8</f>
        <v>15847</v>
      </c>
      <c r="P6" s="71">
        <f>'09結算'!E9</f>
        <v>5165</v>
      </c>
      <c r="Q6" s="71">
        <f>'09結算'!E10</f>
        <v>0</v>
      </c>
      <c r="R6" s="71">
        <f>'09結算'!E11</f>
        <v>345</v>
      </c>
      <c r="S6" s="76">
        <f>'09結算'!E14</f>
        <v>138880</v>
      </c>
      <c r="T6" s="74">
        <f aca="true" t="shared" si="0" ref="T6:T11">SUM(K6:S6)</f>
        <v>173559</v>
      </c>
    </row>
    <row r="7" spans="1:20" s="64" customFormat="1" ht="30" customHeight="1">
      <c r="A7" s="70" t="s">
        <v>59</v>
      </c>
      <c r="B7" s="62">
        <v>650</v>
      </c>
      <c r="C7" s="74">
        <f>S6</f>
        <v>138880</v>
      </c>
      <c r="D7" s="71">
        <f>'10結算'!B5</f>
        <v>23110</v>
      </c>
      <c r="E7" s="71" t="str">
        <f>'10結算'!B6</f>
        <v> </v>
      </c>
      <c r="F7" s="71">
        <f>'10結算'!B7</f>
        <v>41600</v>
      </c>
      <c r="G7" s="71">
        <f>'10結算'!B8</f>
        <v>0</v>
      </c>
      <c r="H7" s="71">
        <f>'10結算'!B9</f>
        <v>72000</v>
      </c>
      <c r="I7" s="71" t="str">
        <f>'10結算'!B10</f>
        <v> </v>
      </c>
      <c r="J7" s="72">
        <f>SUM(C7:I7)</f>
        <v>275590</v>
      </c>
      <c r="K7" s="73">
        <f>'10結算'!E4</f>
        <v>2136</v>
      </c>
      <c r="L7" s="75">
        <f>'10結算'!E5</f>
        <v>20777</v>
      </c>
      <c r="M7" s="75">
        <f>'10結算'!E6</f>
        <v>0</v>
      </c>
      <c r="N7" s="71">
        <f>'10結算'!E7</f>
        <v>0</v>
      </c>
      <c r="O7" s="71">
        <f>'10結算'!E8</f>
        <v>16386</v>
      </c>
      <c r="P7" s="71">
        <f>'10結算'!E9</f>
        <v>4783</v>
      </c>
      <c r="Q7" s="71">
        <f>'10結算'!E10</f>
        <v>0</v>
      </c>
      <c r="R7" s="71">
        <f>'10結算'!E11</f>
        <v>278</v>
      </c>
      <c r="S7" s="76">
        <f>'10結算'!E14</f>
        <v>231230</v>
      </c>
      <c r="T7" s="74">
        <f t="shared" si="0"/>
        <v>275590</v>
      </c>
    </row>
    <row r="8" spans="1:20" s="64" customFormat="1" ht="30" customHeight="1">
      <c r="A8" s="70" t="s">
        <v>60</v>
      </c>
      <c r="B8" s="62">
        <v>650</v>
      </c>
      <c r="C8" s="74">
        <f>S7</f>
        <v>231230</v>
      </c>
      <c r="D8" s="71">
        <f>'11結算'!B5</f>
        <v>5890</v>
      </c>
      <c r="E8" s="71">
        <f>'11結算'!B6</f>
        <v>0</v>
      </c>
      <c r="F8" s="71">
        <f>'11結算'!B7</f>
        <v>0</v>
      </c>
      <c r="G8" s="71">
        <f>'11結算'!B8</f>
        <v>0</v>
      </c>
      <c r="H8" s="71">
        <f>'11結算'!B9</f>
        <v>0</v>
      </c>
      <c r="I8" s="71">
        <f>'11結算'!B10</f>
        <v>0</v>
      </c>
      <c r="J8" s="72">
        <f aca="true" t="shared" si="1" ref="J8:J16">SUM(C8:I8)</f>
        <v>237120</v>
      </c>
      <c r="K8" s="73">
        <f>'11結算'!E4</f>
        <v>0</v>
      </c>
      <c r="L8" s="75">
        <f>'11結算'!E5</f>
        <v>15504</v>
      </c>
      <c r="M8" s="75">
        <f>'11結算'!E6</f>
        <v>1560</v>
      </c>
      <c r="N8" s="71">
        <f>'11結算'!E7</f>
        <v>510</v>
      </c>
      <c r="O8" s="71">
        <f>'11結算'!E8</f>
        <v>14145</v>
      </c>
      <c r="P8" s="71">
        <f>'11結算'!E9</f>
        <v>203</v>
      </c>
      <c r="Q8" s="71">
        <f>'11結算'!E10</f>
        <v>0</v>
      </c>
      <c r="R8" s="71">
        <f>'11結算'!E11</f>
        <v>0</v>
      </c>
      <c r="S8" s="76">
        <f>'11結算'!E14</f>
        <v>205198</v>
      </c>
      <c r="T8" s="74">
        <f t="shared" si="0"/>
        <v>237120</v>
      </c>
    </row>
    <row r="9" spans="1:20" s="64" customFormat="1" ht="30" customHeight="1">
      <c r="A9" s="70" t="s">
        <v>61</v>
      </c>
      <c r="B9" s="62">
        <v>650</v>
      </c>
      <c r="C9" s="74">
        <f aca="true" t="shared" si="2" ref="C9:C15">S8</f>
        <v>205198</v>
      </c>
      <c r="D9" s="71">
        <f>'12結算'!B5</f>
        <v>43640</v>
      </c>
      <c r="E9" s="71">
        <f>'12結算'!B6</f>
        <v>0</v>
      </c>
      <c r="F9" s="71">
        <f>'12結算'!B7</f>
        <v>0</v>
      </c>
      <c r="G9" s="71">
        <f>'12結算'!B8</f>
        <v>0</v>
      </c>
      <c r="H9" s="71">
        <f>'12結算'!B9</f>
        <v>0</v>
      </c>
      <c r="I9" s="71">
        <f>'12結算'!B10</f>
        <v>93</v>
      </c>
      <c r="J9" s="72">
        <f t="shared" si="1"/>
        <v>248931</v>
      </c>
      <c r="K9" s="89">
        <f>'12結算'!E4</f>
        <v>11287</v>
      </c>
      <c r="L9" s="71">
        <f>'12結算'!E5</f>
        <v>19306</v>
      </c>
      <c r="M9" s="71">
        <f>'12結算'!E6</f>
        <v>0</v>
      </c>
      <c r="N9" s="71">
        <f>'12結算'!E7</f>
        <v>680</v>
      </c>
      <c r="O9" s="71">
        <f>'12結算'!E8</f>
        <v>0</v>
      </c>
      <c r="P9" s="71">
        <f>'12結算'!E9</f>
        <v>1320</v>
      </c>
      <c r="Q9" s="71">
        <f>'12結算'!E10</f>
        <v>0</v>
      </c>
      <c r="R9" s="71">
        <f>'12結算'!E11</f>
        <v>250</v>
      </c>
      <c r="S9" s="115">
        <f>'12結算'!E14</f>
        <v>216088</v>
      </c>
      <c r="T9" s="74">
        <f t="shared" si="0"/>
        <v>248931</v>
      </c>
    </row>
    <row r="10" spans="1:20" s="64" customFormat="1" ht="30" customHeight="1">
      <c r="A10" s="70" t="s">
        <v>62</v>
      </c>
      <c r="B10" s="62">
        <v>350</v>
      </c>
      <c r="C10" s="74">
        <f t="shared" si="2"/>
        <v>216088</v>
      </c>
      <c r="D10" s="71">
        <f>'01結算'!B5</f>
        <v>23250</v>
      </c>
      <c r="E10" s="71">
        <f>'01結算'!B6</f>
        <v>0</v>
      </c>
      <c r="F10" s="71">
        <f>'01結算'!B7</f>
        <v>0</v>
      </c>
      <c r="G10" s="71">
        <f>'01結算'!B8</f>
        <v>0</v>
      </c>
      <c r="H10" s="71">
        <f>'01結算'!B9</f>
        <v>0</v>
      </c>
      <c r="I10" s="71">
        <f>'01結算'!B10</f>
        <v>0</v>
      </c>
      <c r="J10" s="72">
        <f t="shared" si="1"/>
        <v>239338</v>
      </c>
      <c r="K10" s="89">
        <f>'01結算'!E4</f>
        <v>608</v>
      </c>
      <c r="L10" s="71">
        <f>'01結算'!E5</f>
        <v>28546</v>
      </c>
      <c r="M10" s="71">
        <f>'01結算'!E6</f>
        <v>0</v>
      </c>
      <c r="N10" s="71">
        <f>'01結算'!E7</f>
        <v>471</v>
      </c>
      <c r="O10" s="71">
        <f>'01結算'!E8</f>
        <v>22338</v>
      </c>
      <c r="P10" s="71">
        <f>'01結算'!E9</f>
        <v>6396</v>
      </c>
      <c r="Q10" s="71">
        <f>'01結算'!E10</f>
        <v>0</v>
      </c>
      <c r="R10" s="71">
        <f>'01結算'!E11</f>
        <v>0</v>
      </c>
      <c r="S10" s="76">
        <f>'01結算'!E14</f>
        <v>180979</v>
      </c>
      <c r="T10" s="74">
        <f t="shared" si="0"/>
        <v>239338</v>
      </c>
    </row>
    <row r="11" spans="1:20" s="64" customFormat="1" ht="30" customHeight="1">
      <c r="A11" s="70" t="s">
        <v>63</v>
      </c>
      <c r="B11" s="62">
        <v>450</v>
      </c>
      <c r="C11" s="74">
        <f t="shared" si="2"/>
        <v>180979</v>
      </c>
      <c r="D11" s="71">
        <f>'02結算'!B5</f>
        <v>22760</v>
      </c>
      <c r="E11" s="71">
        <f>'02結算'!B6</f>
        <v>0</v>
      </c>
      <c r="F11" s="71">
        <f>'02結算'!B7</f>
        <v>0</v>
      </c>
      <c r="G11" s="71">
        <f>'02結算'!B8</f>
        <v>0</v>
      </c>
      <c r="H11" s="71">
        <f>'02結算'!B9</f>
        <v>0</v>
      </c>
      <c r="I11" s="71">
        <f>'02結算'!B10</f>
        <v>0</v>
      </c>
      <c r="J11" s="72">
        <f t="shared" si="1"/>
        <v>203739</v>
      </c>
      <c r="K11" s="89">
        <f>'02結算'!E4</f>
        <v>3612</v>
      </c>
      <c r="L11" s="71">
        <f>'02結算'!E5</f>
        <v>12908</v>
      </c>
      <c r="M11" s="71">
        <f>'02結算'!E6</f>
        <v>1700</v>
      </c>
      <c r="N11" s="71">
        <f>'02結算'!E7</f>
        <v>700</v>
      </c>
      <c r="O11" s="71">
        <f>'02結算'!E8</f>
        <v>10349</v>
      </c>
      <c r="P11" s="71">
        <f>'02結算'!E9</f>
        <v>541</v>
      </c>
      <c r="Q11" s="71">
        <f>'02結算'!E10</f>
        <v>0</v>
      </c>
      <c r="R11" s="71">
        <f>'02結算'!E11</f>
        <v>600</v>
      </c>
      <c r="S11" s="115">
        <f>'02結算'!E14</f>
        <v>173329</v>
      </c>
      <c r="T11" s="74">
        <f t="shared" si="0"/>
        <v>203739</v>
      </c>
    </row>
    <row r="12" spans="1:20" s="64" customFormat="1" ht="30" customHeight="1">
      <c r="A12" s="70" t="s">
        <v>64</v>
      </c>
      <c r="B12" s="62">
        <v>650</v>
      </c>
      <c r="C12" s="74">
        <f t="shared" si="2"/>
        <v>173329</v>
      </c>
      <c r="D12" s="71">
        <f>'03結算'!B5</f>
        <v>36920</v>
      </c>
      <c r="E12" s="71">
        <f>'03結算'!B6</f>
        <v>0</v>
      </c>
      <c r="F12" s="71">
        <f>'03結算'!B7</f>
        <v>0</v>
      </c>
      <c r="G12" s="71">
        <f>'03結算'!B8</f>
        <v>0</v>
      </c>
      <c r="H12" s="71">
        <f>'03結算'!B9</f>
        <v>0</v>
      </c>
      <c r="I12" s="71">
        <f>'03結算'!B10</f>
        <v>0</v>
      </c>
      <c r="J12" s="72">
        <f t="shared" si="1"/>
        <v>210249</v>
      </c>
      <c r="K12" s="73">
        <f>'03結算'!E4</f>
        <v>2016</v>
      </c>
      <c r="L12" s="75">
        <f>'03結算'!E5</f>
        <v>1692</v>
      </c>
      <c r="M12" s="75">
        <f>'03結算'!E6</f>
        <v>0</v>
      </c>
      <c r="N12" s="75">
        <f>'03結算'!E7</f>
        <v>0</v>
      </c>
      <c r="O12" s="75">
        <f>'03結算'!E8</f>
        <v>14950</v>
      </c>
      <c r="P12" s="75">
        <f>'03結算'!E9</f>
        <v>4337</v>
      </c>
      <c r="Q12" s="75">
        <f>'03結算'!E10</f>
        <v>0</v>
      </c>
      <c r="R12" s="75">
        <f>'03結算'!E11</f>
        <v>60</v>
      </c>
      <c r="S12" s="115">
        <f>'03結算'!E14</f>
        <v>187194</v>
      </c>
      <c r="T12" s="74">
        <f>SUM(K12:S12)</f>
        <v>210249</v>
      </c>
    </row>
    <row r="13" spans="1:20" s="64" customFormat="1" ht="30" customHeight="1">
      <c r="A13" s="76" t="s">
        <v>65</v>
      </c>
      <c r="B13" s="62">
        <v>650</v>
      </c>
      <c r="C13" s="74">
        <f t="shared" si="2"/>
        <v>187194</v>
      </c>
      <c r="D13" s="71">
        <f>'04結算'!B5</f>
        <v>36190</v>
      </c>
      <c r="E13" s="71">
        <f>'04結算'!B6</f>
        <v>0</v>
      </c>
      <c r="F13" s="71">
        <f>'04結算'!B7</f>
        <v>0</v>
      </c>
      <c r="G13" s="71">
        <f>'04結算'!B8</f>
        <v>0</v>
      </c>
      <c r="H13" s="71">
        <f>'04結算'!B9</f>
        <v>90000</v>
      </c>
      <c r="I13" s="71">
        <f>'04結算'!B10</f>
        <v>0</v>
      </c>
      <c r="J13" s="72">
        <f t="shared" si="1"/>
        <v>313384</v>
      </c>
      <c r="K13" s="89">
        <f>'04結算'!E4</f>
        <v>3396</v>
      </c>
      <c r="L13" s="71">
        <f>'04結算'!E5</f>
        <v>53446</v>
      </c>
      <c r="M13" s="71">
        <f>'04結算'!E6</f>
        <v>1660</v>
      </c>
      <c r="N13" s="71">
        <f>'04結算'!E7</f>
        <v>505</v>
      </c>
      <c r="O13" s="71">
        <f>'04結算'!E8</f>
        <v>15695</v>
      </c>
      <c r="P13" s="71">
        <f>'04結算'!E9</f>
        <v>517</v>
      </c>
      <c r="Q13" s="71">
        <f>'04結算'!E10</f>
        <v>0</v>
      </c>
      <c r="R13" s="71">
        <f>'04結算'!E11</f>
        <v>9724</v>
      </c>
      <c r="S13" s="115">
        <f>'04結算'!E14</f>
        <v>228441</v>
      </c>
      <c r="T13" s="74">
        <f>SUM(K13:S13)</f>
        <v>313384</v>
      </c>
    </row>
    <row r="14" spans="1:20" s="64" customFormat="1" ht="30" customHeight="1">
      <c r="A14" s="70" t="s">
        <v>66</v>
      </c>
      <c r="B14" s="62">
        <v>650</v>
      </c>
      <c r="C14" s="74">
        <f t="shared" si="2"/>
        <v>228441</v>
      </c>
      <c r="D14" s="71">
        <f>'05結算'!B5</f>
        <v>35920</v>
      </c>
      <c r="E14" s="71">
        <f>'05結算'!B6</f>
        <v>0</v>
      </c>
      <c r="F14" s="71">
        <f>'05結算'!B7</f>
        <v>0</v>
      </c>
      <c r="G14" s="71">
        <f>'05結算'!B8</f>
        <v>0</v>
      </c>
      <c r="H14" s="71" t="str">
        <f>'05結算'!B9</f>
        <v> </v>
      </c>
      <c r="I14" s="71" t="str">
        <f>'05結算'!B10</f>
        <v> </v>
      </c>
      <c r="J14" s="72">
        <f t="shared" si="1"/>
        <v>264361</v>
      </c>
      <c r="K14" s="89">
        <f>'05結算'!E4</f>
        <v>6702</v>
      </c>
      <c r="L14" s="71">
        <f>'05結算'!E5</f>
        <v>37773</v>
      </c>
      <c r="M14" s="71">
        <f>'05結算'!E6</f>
        <v>1640</v>
      </c>
      <c r="N14" s="71">
        <f>'05結算'!E7</f>
        <v>576</v>
      </c>
      <c r="O14" s="71">
        <f>'05結算'!E8</f>
        <v>17134</v>
      </c>
      <c r="P14" s="71">
        <f>'05結算'!E9</f>
        <v>152</v>
      </c>
      <c r="Q14" s="71">
        <f>'05結算'!E10</f>
        <v>0</v>
      </c>
      <c r="R14" s="71">
        <f>'05結算'!E11</f>
        <v>139</v>
      </c>
      <c r="S14" s="115">
        <f>'05結算'!E14</f>
        <v>200245</v>
      </c>
      <c r="T14" s="74">
        <f>SUM(K14:S14)</f>
        <v>264361</v>
      </c>
    </row>
    <row r="15" spans="1:20" s="64" customFormat="1" ht="30" customHeight="1">
      <c r="A15" s="70" t="s">
        <v>67</v>
      </c>
      <c r="B15" s="62">
        <v>650</v>
      </c>
      <c r="C15" s="74">
        <f t="shared" si="2"/>
        <v>200245</v>
      </c>
      <c r="D15" s="71">
        <f>'06結算'!B5</f>
        <v>33770</v>
      </c>
      <c r="E15" s="71">
        <f>'06結算'!B6</f>
        <v>0</v>
      </c>
      <c r="F15" s="71">
        <f>'06結算'!B7</f>
        <v>0</v>
      </c>
      <c r="G15" s="71">
        <f>'06結算'!B8</f>
        <v>0</v>
      </c>
      <c r="H15" s="71">
        <f>'06結算'!B9</f>
        <v>0</v>
      </c>
      <c r="I15" s="71">
        <f>'06結算'!B10</f>
        <v>97</v>
      </c>
      <c r="J15" s="72">
        <f t="shared" si="1"/>
        <v>234112</v>
      </c>
      <c r="K15" s="89">
        <f>'06結算'!E4</f>
        <v>982</v>
      </c>
      <c r="L15" s="71">
        <f>'06結算'!E5</f>
        <v>55867</v>
      </c>
      <c r="M15" s="71">
        <f>'06結算'!E6</f>
        <v>1700</v>
      </c>
      <c r="N15" s="71">
        <f>'06結算'!E7</f>
        <v>1745</v>
      </c>
      <c r="O15" s="71">
        <f>'06結算'!E8</f>
        <v>14950</v>
      </c>
      <c r="P15" s="71">
        <f>'06結算'!E9</f>
        <v>583</v>
      </c>
      <c r="Q15" s="71">
        <f>'06結算'!E10</f>
        <v>0</v>
      </c>
      <c r="R15" s="71">
        <f>'06結算'!E11</f>
        <v>2238</v>
      </c>
      <c r="S15" s="115">
        <f>'06結算'!E14</f>
        <v>156047</v>
      </c>
      <c r="T15" s="74">
        <f>SUM(K15:S15)</f>
        <v>234112</v>
      </c>
    </row>
    <row r="16" spans="1:20" s="64" customFormat="1" ht="39" customHeight="1">
      <c r="A16" s="184" t="s">
        <v>68</v>
      </c>
      <c r="B16" s="62" t="s">
        <v>69</v>
      </c>
      <c r="C16" s="74">
        <f>C4</f>
        <v>148859</v>
      </c>
      <c r="D16" s="77">
        <f aca="true" t="shared" si="3" ref="D16:I16">SUM(D4:D15)</f>
        <v>286150</v>
      </c>
      <c r="E16" s="77">
        <f t="shared" si="3"/>
        <v>0</v>
      </c>
      <c r="F16" s="77">
        <f t="shared" si="3"/>
        <v>41600</v>
      </c>
      <c r="G16" s="77">
        <f t="shared" si="3"/>
        <v>0</v>
      </c>
      <c r="H16" s="77">
        <f t="shared" si="3"/>
        <v>162000</v>
      </c>
      <c r="I16" s="77">
        <f t="shared" si="3"/>
        <v>190</v>
      </c>
      <c r="J16" s="109">
        <f t="shared" si="1"/>
        <v>638799</v>
      </c>
      <c r="K16" s="108">
        <f>SUM(K4:K15)</f>
        <v>36456</v>
      </c>
      <c r="L16" s="77">
        <f aca="true" t="shared" si="4" ref="L16:R16">SUM(L4:L15)</f>
        <v>253094</v>
      </c>
      <c r="M16" s="77">
        <f t="shared" si="4"/>
        <v>8260</v>
      </c>
      <c r="N16" s="77">
        <f t="shared" si="4"/>
        <v>5517</v>
      </c>
      <c r="O16" s="77">
        <f t="shared" si="4"/>
        <v>141794</v>
      </c>
      <c r="P16" s="77">
        <f t="shared" si="4"/>
        <v>23997</v>
      </c>
      <c r="Q16" s="77">
        <f t="shared" si="4"/>
        <v>0</v>
      </c>
      <c r="R16" s="77">
        <f t="shared" si="4"/>
        <v>13634</v>
      </c>
      <c r="S16" s="74">
        <f>S15</f>
        <v>156047</v>
      </c>
      <c r="T16" s="74">
        <f>SUM(K16:S16)</f>
        <v>638799</v>
      </c>
    </row>
    <row r="17" spans="1:20" s="64" customFormat="1" ht="41.25" customHeight="1">
      <c r="A17" s="185"/>
      <c r="B17" s="65" t="s">
        <v>174</v>
      </c>
      <c r="C17" s="78">
        <f>C16/J16</f>
        <v>0.23302948188710376</v>
      </c>
      <c r="D17" s="78">
        <f>D16/J16</f>
        <v>0.44794998113647644</v>
      </c>
      <c r="E17" s="78">
        <f>E16/J16</f>
        <v>0</v>
      </c>
      <c r="F17" s="78">
        <f>F16/J16</f>
        <v>0.0651222058894895</v>
      </c>
      <c r="G17" s="78">
        <f>G16/J16</f>
        <v>0</v>
      </c>
      <c r="H17" s="78">
        <f>H16/J16</f>
        <v>0.2536008979350312</v>
      </c>
      <c r="I17" s="78">
        <f>I16/J16</f>
        <v>0.0002974331518991107</v>
      </c>
      <c r="J17" s="78">
        <f>(C16+D16+E16+F16+G16+H16+I16)/J16</f>
        <v>1</v>
      </c>
      <c r="K17" s="79">
        <f>K16/(T16-S16-O16)</f>
        <v>0.1069222602197338</v>
      </c>
      <c r="L17" s="78">
        <f>L16/(T16-S16-O16)</f>
        <v>0.7423025709911485</v>
      </c>
      <c r="M17" s="78">
        <f>M16/(T16-S16-O16)</f>
        <v>0.02422585773027763</v>
      </c>
      <c r="N17" s="78">
        <f>N16/(T16-S16-O16)</f>
        <v>0.01618087858328592</v>
      </c>
      <c r="O17" s="78"/>
      <c r="P17" s="78">
        <f>P16/(T16-S16-O16)</f>
        <v>0.07038110265780537</v>
      </c>
      <c r="Q17" s="78">
        <f>Q16/(T16-S16-O16)</f>
        <v>0</v>
      </c>
      <c r="R17" s="78">
        <f>R16/(T16-S16-O16)</f>
        <v>0.039987329817748815</v>
      </c>
      <c r="S17" s="116" t="s">
        <v>211</v>
      </c>
      <c r="T17" s="117">
        <f>(K16+L16+M16+N16+P16+Q16+R16)/(T16-S16-O16)</f>
        <v>1</v>
      </c>
    </row>
    <row r="18" spans="1:20" ht="82.5" customHeight="1">
      <c r="A18" s="80" t="s">
        <v>71</v>
      </c>
      <c r="B18" s="186" t="s">
        <v>229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</row>
    <row r="19" spans="1:20" ht="33.75" customHeight="1">
      <c r="A19" s="175" t="s">
        <v>175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</row>
    <row r="20" spans="1:20" ht="132.75" customHeight="1">
      <c r="A20" s="180" t="s">
        <v>72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</row>
  </sheetData>
  <sheetProtection sheet="1" objects="1" scenarios="1" selectLockedCells="1"/>
  <mergeCells count="10">
    <mergeCell ref="A19:T19"/>
    <mergeCell ref="A20:T20"/>
    <mergeCell ref="A1:H1"/>
    <mergeCell ref="I1:T1"/>
    <mergeCell ref="A16:A17"/>
    <mergeCell ref="B18:T18"/>
    <mergeCell ref="A2:A3"/>
    <mergeCell ref="B2:B3"/>
    <mergeCell ref="C2:J2"/>
    <mergeCell ref="K2:T2"/>
  </mergeCells>
  <printOptions/>
  <pageMargins left="0.9448818897637796" right="0.1968503937007874" top="0.5905511811023623" bottom="0.3937007874015748" header="0.5118110236220472" footer="0"/>
  <pageSetup horizontalDpi="300" verticalDpi="3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J14" sqref="J14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5.5" thickBot="1">
      <c r="A1" s="222" t="str">
        <f>'02結算'!A1:C1</f>
        <v>   嘉義縣中埔鄉灣潭國民小學</v>
      </c>
      <c r="B1" s="222"/>
      <c r="C1" s="222"/>
      <c r="D1" s="221" t="s">
        <v>277</v>
      </c>
      <c r="E1" s="221"/>
      <c r="F1" s="221"/>
      <c r="G1" s="221"/>
      <c r="H1" s="221"/>
    </row>
    <row r="2" spans="1:8" ht="25.5" customHeight="1">
      <c r="A2" s="216" t="s">
        <v>97</v>
      </c>
      <c r="B2" s="217"/>
      <c r="C2" s="218"/>
      <c r="D2" s="219" t="s">
        <v>98</v>
      </c>
      <c r="E2" s="217"/>
      <c r="F2" s="218"/>
      <c r="G2" s="219" t="s">
        <v>75</v>
      </c>
      <c r="H2" s="220"/>
    </row>
    <row r="3" spans="1:8" ht="25.5" customHeight="1">
      <c r="A3" s="3" t="s">
        <v>99</v>
      </c>
      <c r="B3" s="83" t="s">
        <v>100</v>
      </c>
      <c r="C3" s="4" t="s">
        <v>101</v>
      </c>
      <c r="D3" s="4" t="s">
        <v>102</v>
      </c>
      <c r="E3" s="83" t="s">
        <v>103</v>
      </c>
      <c r="F3" s="4" t="s">
        <v>70</v>
      </c>
      <c r="G3" s="83" t="s">
        <v>103</v>
      </c>
      <c r="H3" s="60" t="s">
        <v>70</v>
      </c>
    </row>
    <row r="4" spans="1:8" ht="25.5" customHeight="1">
      <c r="A4" s="4" t="s">
        <v>82</v>
      </c>
      <c r="B4" s="84">
        <f>'03分類帳'!P4</f>
        <v>173329</v>
      </c>
      <c r="C4" s="201" t="s">
        <v>293</v>
      </c>
      <c r="D4" s="4" t="s">
        <v>156</v>
      </c>
      <c r="E4" s="84">
        <f>'03分類帳'!G12</f>
        <v>2016</v>
      </c>
      <c r="F4" s="85">
        <f>E4/(E13-E8)</f>
        <v>0.2487353485502776</v>
      </c>
      <c r="G4" s="84">
        <f>'03分類帳'!G13</f>
        <v>25376</v>
      </c>
      <c r="H4" s="85">
        <f>G4/(G13-G8)</f>
        <v>0.15701707164646408</v>
      </c>
    </row>
    <row r="5" spans="1:8" ht="25.5" customHeight="1">
      <c r="A5" s="4" t="s">
        <v>84</v>
      </c>
      <c r="B5" s="84">
        <v>36920</v>
      </c>
      <c r="C5" s="202"/>
      <c r="D5" s="4" t="s">
        <v>157</v>
      </c>
      <c r="E5" s="84">
        <f>'03分類帳'!H12</f>
        <v>1692</v>
      </c>
      <c r="F5" s="85">
        <f>E5/(E13-E8)</f>
        <v>0.20876002467612584</v>
      </c>
      <c r="G5" s="84">
        <f>'03分類帳'!H13</f>
        <v>106008</v>
      </c>
      <c r="H5" s="85">
        <f>G5/(G13-G8)</f>
        <v>0.6559373317740528</v>
      </c>
    </row>
    <row r="6" spans="1:8" ht="29.25" customHeight="1">
      <c r="A6" s="5" t="s">
        <v>86</v>
      </c>
      <c r="B6" s="84">
        <f>'03分類帳'!G16</f>
        <v>0</v>
      </c>
      <c r="C6" s="202"/>
      <c r="D6" s="4" t="s">
        <v>158</v>
      </c>
      <c r="E6" s="84">
        <f>'03分類帳'!I12</f>
        <v>0</v>
      </c>
      <c r="F6" s="85">
        <f>E6/(E13-E8)</f>
        <v>0</v>
      </c>
      <c r="G6" s="84">
        <f>'03分類帳'!I13</f>
        <v>3260</v>
      </c>
      <c r="H6" s="85">
        <f>G6/(G13-G8)</f>
        <v>0.02017164460779764</v>
      </c>
    </row>
    <row r="7" spans="1:8" ht="30.75" customHeight="1">
      <c r="A7" s="95" t="s">
        <v>207</v>
      </c>
      <c r="B7" s="84">
        <f>'03分類帳'!H16</f>
        <v>0</v>
      </c>
      <c r="C7" s="202"/>
      <c r="D7" s="4" t="s">
        <v>159</v>
      </c>
      <c r="E7" s="84">
        <f>'03分類帳'!J12</f>
        <v>0</v>
      </c>
      <c r="F7" s="85">
        <f>E7/(E13-E8)</f>
        <v>0</v>
      </c>
      <c r="G7" s="84">
        <f>'03分類帳'!J13</f>
        <v>2691</v>
      </c>
      <c r="H7" s="85">
        <f>G7/(G13-G8)</f>
        <v>0.01665088823300106</v>
      </c>
    </row>
    <row r="8" spans="1:8" ht="30.75" customHeight="1">
      <c r="A8" s="95" t="s">
        <v>192</v>
      </c>
      <c r="B8" s="84">
        <f>'03分類帳'!I16</f>
        <v>0</v>
      </c>
      <c r="C8" s="202"/>
      <c r="D8" s="4" t="s">
        <v>160</v>
      </c>
      <c r="E8" s="84">
        <f>'03分類帳'!K12</f>
        <v>14950</v>
      </c>
      <c r="F8" s="85"/>
      <c r="G8" s="84">
        <f>'03分類帳'!K13</f>
        <v>94015</v>
      </c>
      <c r="H8" s="85"/>
    </row>
    <row r="9" spans="1:8" ht="32.25" customHeight="1">
      <c r="A9" s="59" t="s">
        <v>210</v>
      </c>
      <c r="B9" s="84">
        <f>'03分類帳'!J16</f>
        <v>0</v>
      </c>
      <c r="C9" s="202"/>
      <c r="D9" s="4" t="s">
        <v>161</v>
      </c>
      <c r="E9" s="84">
        <f>'03分類帳'!L12</f>
        <v>4337</v>
      </c>
      <c r="F9" s="85">
        <f>E9/(E13-E8)</f>
        <v>0.535101789019124</v>
      </c>
      <c r="G9" s="84">
        <f>'03分類帳'!L13</f>
        <v>22745</v>
      </c>
      <c r="H9" s="85">
        <f>G9/(G13-G8)</f>
        <v>0.14073744067618324</v>
      </c>
    </row>
    <row r="10" spans="1:8" ht="25.5" customHeight="1">
      <c r="A10" s="4" t="s">
        <v>163</v>
      </c>
      <c r="B10" s="84">
        <v>0</v>
      </c>
      <c r="C10" s="202"/>
      <c r="D10" s="4" t="s">
        <v>162</v>
      </c>
      <c r="E10" s="84">
        <f>'03分類帳'!M12</f>
        <v>0</v>
      </c>
      <c r="F10" s="85">
        <f>E10/(E13-E8)</f>
        <v>0</v>
      </c>
      <c r="G10" s="84">
        <f>'03分類帳'!M13</f>
        <v>0</v>
      </c>
      <c r="H10" s="85">
        <f>G10/(G13-G8)</f>
        <v>0</v>
      </c>
    </row>
    <row r="11" spans="1:8" ht="24" customHeight="1">
      <c r="A11" s="59"/>
      <c r="B11" s="84">
        <f>'03分類帳'!L16</f>
        <v>0</v>
      </c>
      <c r="C11" s="202"/>
      <c r="D11" s="4" t="s">
        <v>164</v>
      </c>
      <c r="E11" s="84">
        <f>'03分類帳'!N12</f>
        <v>60</v>
      </c>
      <c r="F11" s="85">
        <f>E11/(E13-E8)</f>
        <v>0.007402837754472548</v>
      </c>
      <c r="G11" s="84">
        <f>'03分類帳'!N13</f>
        <v>1533</v>
      </c>
      <c r="H11" s="85">
        <f>G11/(G13-G8)</f>
        <v>0.00948562306250116</v>
      </c>
    </row>
    <row r="12" spans="1:8" ht="20.25" customHeight="1">
      <c r="A12" s="4"/>
      <c r="B12" s="84">
        <f>'03分類帳'!M16</f>
        <v>0</v>
      </c>
      <c r="C12" s="203" t="s">
        <v>90</v>
      </c>
      <c r="D12" s="59"/>
      <c r="E12" s="84"/>
      <c r="F12" s="85"/>
      <c r="G12" s="84"/>
      <c r="H12" s="85"/>
    </row>
    <row r="13" spans="1:8" ht="33" customHeight="1">
      <c r="A13" s="3"/>
      <c r="B13" s="84">
        <f>'03分類帳'!N16</f>
        <v>0</v>
      </c>
      <c r="C13" s="203"/>
      <c r="D13" s="4" t="s">
        <v>165</v>
      </c>
      <c r="E13" s="84">
        <f>SUM(E4:E12)</f>
        <v>23055</v>
      </c>
      <c r="F13" s="85">
        <f>(E13-E8)/(E13-E8)</f>
        <v>1</v>
      </c>
      <c r="G13" s="84">
        <f>SUM(G4:G12)</f>
        <v>255628</v>
      </c>
      <c r="H13" s="85">
        <f>(G13-G8)/(G13-G8)</f>
        <v>1</v>
      </c>
    </row>
    <row r="14" spans="1:8" ht="32.25" customHeight="1">
      <c r="A14" s="3" t="s">
        <v>166</v>
      </c>
      <c r="B14" s="84">
        <f>SUM(B5:B13)</f>
        <v>36920</v>
      </c>
      <c r="C14" s="203"/>
      <c r="D14" s="4" t="s">
        <v>167</v>
      </c>
      <c r="E14" s="84">
        <f>'03分類帳'!P13</f>
        <v>187194</v>
      </c>
      <c r="F14" s="85"/>
      <c r="G14" s="84">
        <f>E14</f>
        <v>187194</v>
      </c>
      <c r="H14" s="85"/>
    </row>
    <row r="15" spans="1:8" ht="33" customHeight="1">
      <c r="A15" s="3" t="s">
        <v>168</v>
      </c>
      <c r="B15" s="84">
        <f>B14+B4</f>
        <v>210249</v>
      </c>
      <c r="C15" s="204"/>
      <c r="D15" s="4" t="s">
        <v>168</v>
      </c>
      <c r="E15" s="84">
        <f>E13+E14</f>
        <v>210249</v>
      </c>
      <c r="F15" s="86">
        <f>SUM(F4:F11)</f>
        <v>1</v>
      </c>
      <c r="G15" s="84">
        <f>G13+G14</f>
        <v>442822</v>
      </c>
      <c r="H15" s="86">
        <f>SUM(H4:H11)</f>
        <v>0.9999999999999999</v>
      </c>
    </row>
    <row r="16" spans="1:8" ht="66.75" customHeight="1" thickBot="1">
      <c r="A16" s="87" t="s">
        <v>169</v>
      </c>
      <c r="B16" s="223" t="s">
        <v>170</v>
      </c>
      <c r="C16" s="224"/>
      <c r="D16" s="224"/>
      <c r="E16" s="224"/>
      <c r="F16" s="224"/>
      <c r="G16" s="224"/>
      <c r="H16" s="225"/>
    </row>
    <row r="17" spans="1:8" ht="27" customHeight="1">
      <c r="A17" s="226" t="s">
        <v>172</v>
      </c>
      <c r="B17" s="226"/>
      <c r="C17" s="226"/>
      <c r="D17" s="226"/>
      <c r="E17" s="226"/>
      <c r="F17" s="226"/>
      <c r="G17" s="226"/>
      <c r="H17" s="226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pane ySplit="3" topLeftCell="BM15" activePane="bottomLeft" state="frozen"/>
      <selection pane="topLeft" activeCell="A1" sqref="A1"/>
      <selection pane="bottomLeft" activeCell="E26" sqref="E26"/>
    </sheetView>
  </sheetViews>
  <sheetFormatPr defaultColWidth="9.00390625" defaultRowHeight="16.5"/>
  <cols>
    <col min="1" max="1" width="2.75390625" style="32" customWidth="1"/>
    <col min="2" max="2" width="3.50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50390625" style="32" customWidth="1"/>
    <col min="7" max="7" width="9.125" style="32" customWidth="1"/>
    <col min="8" max="8" width="10.625" style="32" customWidth="1"/>
    <col min="9" max="11" width="8.625" style="32" customWidth="1"/>
    <col min="12" max="12" width="9.50390625" style="32" customWidth="1"/>
    <col min="13" max="13" width="8.875" style="32" customWidth="1"/>
    <col min="14" max="14" width="8.625" style="32" customWidth="1"/>
    <col min="15" max="15" width="10.00390625" style="32" customWidth="1"/>
    <col min="16" max="16" width="11.50390625" style="32" customWidth="1"/>
    <col min="17" max="17" width="6.50390625" style="32" customWidth="1"/>
    <col min="18" max="16384" width="8.875" style="32" customWidth="1"/>
  </cols>
  <sheetData>
    <row r="1" spans="1:16" ht="33" customHeight="1">
      <c r="A1" s="194" t="str">
        <f>'03分類帳'!A1:I1</f>
        <v>嘉義縣中埔鄉灣潭國民小學</v>
      </c>
      <c r="B1" s="195"/>
      <c r="C1" s="195"/>
      <c r="D1" s="195"/>
      <c r="E1" s="195"/>
      <c r="F1" s="195"/>
      <c r="G1" s="195"/>
      <c r="H1" s="195"/>
      <c r="I1" s="195"/>
      <c r="J1" s="192" t="s">
        <v>279</v>
      </c>
      <c r="K1" s="192"/>
      <c r="L1" s="192"/>
      <c r="M1" s="192"/>
      <c r="N1" s="192"/>
      <c r="O1" s="192"/>
      <c r="P1" s="193"/>
    </row>
    <row r="2" spans="1:16" s="33" customFormat="1" ht="16.5">
      <c r="A2" s="227" t="str">
        <f>'01分類帳'!A2:B2</f>
        <v>103年</v>
      </c>
      <c r="B2" s="200"/>
      <c r="C2" s="200" t="s">
        <v>4</v>
      </c>
      <c r="D2" s="200"/>
      <c r="E2" s="200" t="s">
        <v>12</v>
      </c>
      <c r="F2" s="4" t="s">
        <v>5</v>
      </c>
      <c r="G2" s="200" t="s">
        <v>13</v>
      </c>
      <c r="H2" s="200"/>
      <c r="I2" s="200"/>
      <c r="J2" s="200"/>
      <c r="K2" s="200"/>
      <c r="L2" s="200"/>
      <c r="M2" s="200"/>
      <c r="N2" s="200"/>
      <c r="O2" s="200"/>
      <c r="P2" s="200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200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200"/>
    </row>
    <row r="4" spans="1:16" s="34" customFormat="1" ht="19.5" customHeight="1">
      <c r="A4" s="2">
        <v>4</v>
      </c>
      <c r="B4" s="2">
        <v>1</v>
      </c>
      <c r="C4" s="1" t="s">
        <v>37</v>
      </c>
      <c r="D4" s="1" t="s">
        <v>37</v>
      </c>
      <c r="E4" s="25" t="s">
        <v>46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'03分類帳'!P13</f>
        <v>187194</v>
      </c>
    </row>
    <row r="5" spans="1:16" s="35" customFormat="1" ht="19.5" customHeight="1">
      <c r="A5" s="36">
        <v>4</v>
      </c>
      <c r="B5" s="36">
        <v>11</v>
      </c>
      <c r="C5" s="15" t="s">
        <v>237</v>
      </c>
      <c r="D5" s="15">
        <v>1</v>
      </c>
      <c r="E5" s="143" t="s">
        <v>286</v>
      </c>
      <c r="F5" s="15">
        <v>36190</v>
      </c>
      <c r="G5" s="15"/>
      <c r="H5" s="15"/>
      <c r="I5" s="15"/>
      <c r="J5" s="15"/>
      <c r="K5" s="15"/>
      <c r="L5" s="15"/>
      <c r="M5" s="15"/>
      <c r="N5" s="15"/>
      <c r="O5" s="15">
        <f aca="true" t="shared" si="0" ref="O5:O29">SUM(G5:N5)</f>
        <v>0</v>
      </c>
      <c r="P5" s="15">
        <f aca="true" t="shared" si="1" ref="P5:P27">P4+F5-O5</f>
        <v>223384</v>
      </c>
    </row>
    <row r="6" spans="1:16" s="35" customFormat="1" ht="19.5" customHeight="1">
      <c r="A6" s="36">
        <v>4</v>
      </c>
      <c r="B6" s="144">
        <v>15</v>
      </c>
      <c r="C6" s="15" t="s">
        <v>14</v>
      </c>
      <c r="D6" s="15">
        <v>2</v>
      </c>
      <c r="E6" s="145" t="s">
        <v>287</v>
      </c>
      <c r="F6" s="15">
        <v>90000</v>
      </c>
      <c r="G6" s="15"/>
      <c r="H6" s="15"/>
      <c r="I6" s="15"/>
      <c r="J6" s="15"/>
      <c r="K6" s="15"/>
      <c r="L6" s="15"/>
      <c r="M6" s="15"/>
      <c r="O6" s="15">
        <f t="shared" si="0"/>
        <v>0</v>
      </c>
      <c r="P6" s="15">
        <f t="shared" si="1"/>
        <v>313384</v>
      </c>
    </row>
    <row r="7" spans="1:16" s="121" customFormat="1" ht="19.5" customHeight="1">
      <c r="A7" s="118">
        <v>4</v>
      </c>
      <c r="B7" s="118">
        <v>1</v>
      </c>
      <c r="C7" s="119" t="s">
        <v>15</v>
      </c>
      <c r="D7" s="119">
        <v>1</v>
      </c>
      <c r="E7" s="135" t="s">
        <v>280</v>
      </c>
      <c r="F7" s="119"/>
      <c r="G7" s="119"/>
      <c r="H7" s="142">
        <v>5027</v>
      </c>
      <c r="I7" s="119"/>
      <c r="J7" s="119"/>
      <c r="K7" s="119"/>
      <c r="L7" s="119"/>
      <c r="M7" s="119"/>
      <c r="N7" s="119" t="s">
        <v>48</v>
      </c>
      <c r="O7" s="119">
        <f>SUM(G7:N7)</f>
        <v>5027</v>
      </c>
      <c r="P7" s="119">
        <f t="shared" si="1"/>
        <v>308357</v>
      </c>
    </row>
    <row r="8" spans="1:16" s="121" customFormat="1" ht="19.5" customHeight="1">
      <c r="A8" s="118">
        <v>4</v>
      </c>
      <c r="B8" s="118">
        <v>2</v>
      </c>
      <c r="C8" s="119" t="s">
        <v>15</v>
      </c>
      <c r="D8" s="119">
        <v>2</v>
      </c>
      <c r="E8" s="120" t="s">
        <v>281</v>
      </c>
      <c r="F8" s="119"/>
      <c r="G8" s="119"/>
      <c r="H8" s="119">
        <v>2024</v>
      </c>
      <c r="I8" s="119"/>
      <c r="J8" s="119"/>
      <c r="K8" s="119"/>
      <c r="L8" s="119"/>
      <c r="M8" s="119"/>
      <c r="N8" s="119"/>
      <c r="O8" s="119">
        <f t="shared" si="0"/>
        <v>2024</v>
      </c>
      <c r="P8" s="119">
        <f t="shared" si="1"/>
        <v>306333</v>
      </c>
    </row>
    <row r="9" spans="1:16" s="121" customFormat="1" ht="19.5" customHeight="1">
      <c r="A9" s="118">
        <v>4</v>
      </c>
      <c r="B9" s="118">
        <v>9</v>
      </c>
      <c r="C9" s="119" t="s">
        <v>15</v>
      </c>
      <c r="D9" s="119">
        <v>3</v>
      </c>
      <c r="E9" s="120" t="s">
        <v>214</v>
      </c>
      <c r="F9" s="119"/>
      <c r="G9" s="119"/>
      <c r="H9" s="119" t="s">
        <v>48</v>
      </c>
      <c r="I9" s="119">
        <v>1660</v>
      </c>
      <c r="K9" s="119"/>
      <c r="L9" s="119"/>
      <c r="M9" s="119"/>
      <c r="N9" s="119"/>
      <c r="O9" s="119">
        <f t="shared" si="0"/>
        <v>1660</v>
      </c>
      <c r="P9" s="119">
        <f t="shared" si="1"/>
        <v>304673</v>
      </c>
    </row>
    <row r="10" spans="1:16" s="121" customFormat="1" ht="19.5" customHeight="1">
      <c r="A10" s="118">
        <v>4</v>
      </c>
      <c r="B10" s="118">
        <v>9</v>
      </c>
      <c r="C10" s="119" t="s">
        <v>15</v>
      </c>
      <c r="D10" s="119">
        <v>4</v>
      </c>
      <c r="E10" s="135" t="s">
        <v>282</v>
      </c>
      <c r="F10" s="119"/>
      <c r="G10" s="119"/>
      <c r="H10" s="119">
        <v>8662</v>
      </c>
      <c r="I10" s="119"/>
      <c r="J10" s="119" t="s">
        <v>48</v>
      </c>
      <c r="K10" s="119"/>
      <c r="M10" s="119"/>
      <c r="N10" s="119"/>
      <c r="O10" s="119">
        <f t="shared" si="0"/>
        <v>8662</v>
      </c>
      <c r="P10" s="119">
        <f t="shared" si="1"/>
        <v>296011</v>
      </c>
    </row>
    <row r="11" spans="1:16" s="121" customFormat="1" ht="19.5" customHeight="1">
      <c r="A11" s="118">
        <v>4</v>
      </c>
      <c r="B11" s="118">
        <v>9</v>
      </c>
      <c r="C11" s="119" t="s">
        <v>15</v>
      </c>
      <c r="D11" s="119">
        <v>5</v>
      </c>
      <c r="E11" s="135" t="s">
        <v>246</v>
      </c>
      <c r="F11" s="119"/>
      <c r="G11" s="119"/>
      <c r="H11" s="119">
        <v>1238</v>
      </c>
      <c r="I11" s="119"/>
      <c r="J11" s="119"/>
      <c r="K11" s="119"/>
      <c r="L11" s="119" t="s">
        <v>48</v>
      </c>
      <c r="M11" s="119"/>
      <c r="N11" s="119"/>
      <c r="O11" s="119">
        <f t="shared" si="0"/>
        <v>1238</v>
      </c>
      <c r="P11" s="119">
        <f t="shared" si="1"/>
        <v>294773</v>
      </c>
    </row>
    <row r="12" spans="1:16" s="121" customFormat="1" ht="19.5" customHeight="1">
      <c r="A12" s="118">
        <v>4</v>
      </c>
      <c r="B12" s="118">
        <v>9</v>
      </c>
      <c r="C12" s="119" t="s">
        <v>15</v>
      </c>
      <c r="D12" s="119">
        <v>6</v>
      </c>
      <c r="E12" s="135" t="s">
        <v>283</v>
      </c>
      <c r="F12" s="119"/>
      <c r="G12" s="119">
        <v>216</v>
      </c>
      <c r="H12" s="119"/>
      <c r="I12" s="119"/>
      <c r="J12" s="119"/>
      <c r="L12" s="119" t="s">
        <v>48</v>
      </c>
      <c r="M12" s="119"/>
      <c r="N12" s="119"/>
      <c r="O12" s="119">
        <f t="shared" si="0"/>
        <v>216</v>
      </c>
      <c r="P12" s="119">
        <f t="shared" si="1"/>
        <v>294557</v>
      </c>
    </row>
    <row r="13" spans="1:16" s="121" customFormat="1" ht="19.5" customHeight="1">
      <c r="A13" s="118">
        <v>4</v>
      </c>
      <c r="B13" s="118">
        <v>9</v>
      </c>
      <c r="C13" s="119" t="s">
        <v>15</v>
      </c>
      <c r="D13" s="119">
        <v>7</v>
      </c>
      <c r="E13" s="120" t="s">
        <v>284</v>
      </c>
      <c r="F13" s="119"/>
      <c r="G13" s="119"/>
      <c r="H13" s="119"/>
      <c r="I13" s="119"/>
      <c r="J13" s="119">
        <v>505</v>
      </c>
      <c r="K13" s="119" t="s">
        <v>48</v>
      </c>
      <c r="L13" s="119"/>
      <c r="M13" s="119"/>
      <c r="N13" s="119"/>
      <c r="O13" s="119">
        <f t="shared" si="0"/>
        <v>505</v>
      </c>
      <c r="P13" s="119">
        <f t="shared" si="1"/>
        <v>294052</v>
      </c>
    </row>
    <row r="14" spans="1:16" s="121" customFormat="1" ht="19.5" customHeight="1">
      <c r="A14" s="118">
        <v>4</v>
      </c>
      <c r="B14" s="118">
        <v>9</v>
      </c>
      <c r="C14" s="119" t="s">
        <v>15</v>
      </c>
      <c r="D14" s="119">
        <v>8</v>
      </c>
      <c r="E14" s="135" t="s">
        <v>285</v>
      </c>
      <c r="F14" s="119"/>
      <c r="G14" s="119"/>
      <c r="H14" s="119">
        <v>8820</v>
      </c>
      <c r="I14" s="119"/>
      <c r="J14" s="119"/>
      <c r="K14" s="119"/>
      <c r="L14" s="119"/>
      <c r="M14" s="119"/>
      <c r="N14" s="119"/>
      <c r="O14" s="119">
        <f t="shared" si="0"/>
        <v>8820</v>
      </c>
      <c r="P14" s="119">
        <f t="shared" si="1"/>
        <v>285232</v>
      </c>
    </row>
    <row r="15" spans="1:16" s="121" customFormat="1" ht="19.5" customHeight="1">
      <c r="A15" s="118">
        <v>4</v>
      </c>
      <c r="B15" s="118">
        <v>9</v>
      </c>
      <c r="C15" s="119" t="s">
        <v>15</v>
      </c>
      <c r="D15" s="119">
        <v>9</v>
      </c>
      <c r="E15" s="135" t="s">
        <v>246</v>
      </c>
      <c r="F15" s="119"/>
      <c r="G15" s="119"/>
      <c r="H15" s="119">
        <v>2088</v>
      </c>
      <c r="I15" s="119"/>
      <c r="J15" s="119"/>
      <c r="K15" s="119"/>
      <c r="L15" s="119"/>
      <c r="M15" s="119"/>
      <c r="N15" s="119"/>
      <c r="O15" s="119">
        <f t="shared" si="0"/>
        <v>2088</v>
      </c>
      <c r="P15" s="119">
        <f t="shared" si="1"/>
        <v>283144</v>
      </c>
    </row>
    <row r="16" spans="1:16" s="121" customFormat="1" ht="19.5" customHeight="1">
      <c r="A16" s="118">
        <v>4</v>
      </c>
      <c r="B16" s="118">
        <v>9</v>
      </c>
      <c r="C16" s="119" t="s">
        <v>15</v>
      </c>
      <c r="D16" s="119">
        <v>10</v>
      </c>
      <c r="E16" s="135" t="s">
        <v>241</v>
      </c>
      <c r="F16" s="119"/>
      <c r="G16" s="119">
        <v>615</v>
      </c>
      <c r="H16" s="119"/>
      <c r="I16" s="119"/>
      <c r="J16" s="119"/>
      <c r="K16" s="119"/>
      <c r="L16" s="119"/>
      <c r="M16" s="119"/>
      <c r="N16" s="119"/>
      <c r="O16" s="119">
        <f t="shared" si="0"/>
        <v>615</v>
      </c>
      <c r="P16" s="119">
        <f t="shared" si="1"/>
        <v>282529</v>
      </c>
    </row>
    <row r="17" spans="1:16" s="121" customFormat="1" ht="19.5" customHeight="1">
      <c r="A17" s="118">
        <v>4</v>
      </c>
      <c r="B17" s="118">
        <v>9</v>
      </c>
      <c r="C17" s="119" t="s">
        <v>15</v>
      </c>
      <c r="D17" s="119">
        <v>11</v>
      </c>
      <c r="E17" s="135" t="s">
        <v>246</v>
      </c>
      <c r="F17" s="119"/>
      <c r="G17" s="119"/>
      <c r="H17" s="119">
        <v>3245</v>
      </c>
      <c r="I17" s="119"/>
      <c r="J17" s="119"/>
      <c r="K17" s="119"/>
      <c r="L17" s="119"/>
      <c r="M17" s="119"/>
      <c r="N17" s="119"/>
      <c r="O17" s="119">
        <f t="shared" si="0"/>
        <v>3245</v>
      </c>
      <c r="P17" s="119">
        <f t="shared" si="1"/>
        <v>279284</v>
      </c>
    </row>
    <row r="18" spans="1:16" s="121" customFormat="1" ht="19.5" customHeight="1">
      <c r="A18" s="118">
        <v>4</v>
      </c>
      <c r="B18" s="118">
        <v>9</v>
      </c>
      <c r="C18" s="119" t="s">
        <v>15</v>
      </c>
      <c r="D18" s="119">
        <v>12</v>
      </c>
      <c r="E18" s="135" t="s">
        <v>282</v>
      </c>
      <c r="F18" s="119"/>
      <c r="G18" s="119"/>
      <c r="H18" s="119">
        <v>9625</v>
      </c>
      <c r="I18" s="119"/>
      <c r="J18" s="119"/>
      <c r="K18" s="119"/>
      <c r="L18" s="119"/>
      <c r="M18" s="119"/>
      <c r="N18" s="119"/>
      <c r="O18" s="119">
        <f t="shared" si="0"/>
        <v>9625</v>
      </c>
      <c r="P18" s="119">
        <f t="shared" si="1"/>
        <v>269659</v>
      </c>
    </row>
    <row r="19" spans="1:16" s="121" customFormat="1" ht="19.5" customHeight="1">
      <c r="A19" s="118">
        <v>4</v>
      </c>
      <c r="B19" s="118">
        <v>9</v>
      </c>
      <c r="C19" s="119" t="s">
        <v>15</v>
      </c>
      <c r="D19" s="119">
        <v>13</v>
      </c>
      <c r="E19" s="120" t="s">
        <v>299</v>
      </c>
      <c r="F19" s="119"/>
      <c r="G19" s="119"/>
      <c r="H19" s="119"/>
      <c r="I19" s="119"/>
      <c r="J19" s="119"/>
      <c r="K19" s="119"/>
      <c r="L19" s="119">
        <v>517</v>
      </c>
      <c r="M19" s="119"/>
      <c r="N19" s="119"/>
      <c r="O19" s="119">
        <f t="shared" si="0"/>
        <v>517</v>
      </c>
      <c r="P19" s="119">
        <f t="shared" si="1"/>
        <v>269142</v>
      </c>
    </row>
    <row r="20" spans="1:16" s="121" customFormat="1" ht="19.5" customHeight="1">
      <c r="A20" s="118">
        <v>4</v>
      </c>
      <c r="B20" s="118">
        <v>9</v>
      </c>
      <c r="C20" s="119" t="s">
        <v>15</v>
      </c>
      <c r="D20" s="119">
        <v>14</v>
      </c>
      <c r="E20" s="135" t="s">
        <v>246</v>
      </c>
      <c r="F20" s="119"/>
      <c r="G20" s="119"/>
      <c r="H20" s="119">
        <v>2610</v>
      </c>
      <c r="I20" s="119"/>
      <c r="J20" s="119"/>
      <c r="K20" s="119"/>
      <c r="L20" s="119"/>
      <c r="M20" s="119"/>
      <c r="N20" s="119"/>
      <c r="O20" s="119">
        <f t="shared" si="0"/>
        <v>2610</v>
      </c>
      <c r="P20" s="119">
        <f t="shared" si="1"/>
        <v>266532</v>
      </c>
    </row>
    <row r="21" spans="1:16" s="121" customFormat="1" ht="19.5" customHeight="1">
      <c r="A21" s="118">
        <v>4</v>
      </c>
      <c r="B21" s="118">
        <v>9</v>
      </c>
      <c r="C21" s="119" t="s">
        <v>15</v>
      </c>
      <c r="D21" s="119">
        <v>15</v>
      </c>
      <c r="E21" s="135" t="s">
        <v>285</v>
      </c>
      <c r="F21" s="119"/>
      <c r="G21" s="119"/>
      <c r="H21" s="119">
        <v>1742</v>
      </c>
      <c r="I21" s="119"/>
      <c r="J21" s="119"/>
      <c r="K21" s="119"/>
      <c r="L21" s="119"/>
      <c r="M21" s="119"/>
      <c r="N21" s="119"/>
      <c r="O21" s="119">
        <f t="shared" si="0"/>
        <v>1742</v>
      </c>
      <c r="P21" s="119">
        <f t="shared" si="1"/>
        <v>264790</v>
      </c>
    </row>
    <row r="22" spans="1:16" s="121" customFormat="1" ht="19.5" customHeight="1">
      <c r="A22" s="118">
        <v>4</v>
      </c>
      <c r="B22" s="118">
        <v>9</v>
      </c>
      <c r="C22" s="119" t="s">
        <v>15</v>
      </c>
      <c r="D22" s="119">
        <v>16</v>
      </c>
      <c r="E22" s="135" t="s">
        <v>285</v>
      </c>
      <c r="F22" s="119"/>
      <c r="G22" s="119"/>
      <c r="H22" s="119">
        <v>8365</v>
      </c>
      <c r="I22" s="119"/>
      <c r="J22" s="119"/>
      <c r="K22" s="119"/>
      <c r="L22" s="119"/>
      <c r="M22" s="119"/>
      <c r="N22" s="119"/>
      <c r="O22" s="119">
        <f t="shared" si="0"/>
        <v>8365</v>
      </c>
      <c r="P22" s="119">
        <f t="shared" si="1"/>
        <v>256425</v>
      </c>
    </row>
    <row r="23" spans="1:16" s="121" customFormat="1" ht="19.5" customHeight="1">
      <c r="A23" s="118">
        <v>4</v>
      </c>
      <c r="B23" s="118">
        <v>28</v>
      </c>
      <c r="C23" s="119" t="s">
        <v>15</v>
      </c>
      <c r="D23" s="119">
        <v>17</v>
      </c>
      <c r="E23" s="120" t="s">
        <v>288</v>
      </c>
      <c r="F23" s="119"/>
      <c r="G23" s="119"/>
      <c r="H23" s="119"/>
      <c r="I23" s="119"/>
      <c r="J23" s="119"/>
      <c r="K23" s="119"/>
      <c r="L23" s="119"/>
      <c r="M23" s="119"/>
      <c r="N23" s="119">
        <v>9450</v>
      </c>
      <c r="O23" s="119">
        <f t="shared" si="0"/>
        <v>9450</v>
      </c>
      <c r="P23" s="119">
        <f t="shared" si="1"/>
        <v>246975</v>
      </c>
    </row>
    <row r="24" spans="1:16" s="121" customFormat="1" ht="19.5" customHeight="1">
      <c r="A24" s="118">
        <v>4</v>
      </c>
      <c r="B24" s="118">
        <v>28</v>
      </c>
      <c r="C24" s="119" t="s">
        <v>15</v>
      </c>
      <c r="D24" s="119">
        <v>18</v>
      </c>
      <c r="E24" s="120" t="s">
        <v>289</v>
      </c>
      <c r="F24" s="119"/>
      <c r="G24" s="119"/>
      <c r="H24" s="119"/>
      <c r="I24" s="119"/>
      <c r="J24" s="119"/>
      <c r="K24" s="119"/>
      <c r="L24" s="119"/>
      <c r="M24" s="119"/>
      <c r="N24" s="119">
        <v>189</v>
      </c>
      <c r="O24" s="119">
        <f t="shared" si="0"/>
        <v>189</v>
      </c>
      <c r="P24" s="119">
        <f t="shared" si="1"/>
        <v>246786</v>
      </c>
    </row>
    <row r="25" spans="1:16" s="121" customFormat="1" ht="19.5" customHeight="1">
      <c r="A25" s="118">
        <v>4</v>
      </c>
      <c r="B25" s="118">
        <v>28</v>
      </c>
      <c r="C25" s="119" t="s">
        <v>15</v>
      </c>
      <c r="D25" s="119">
        <v>19</v>
      </c>
      <c r="E25" s="120" t="s">
        <v>308</v>
      </c>
      <c r="F25" s="119"/>
      <c r="G25" s="119">
        <v>2565</v>
      </c>
      <c r="H25" s="119"/>
      <c r="I25" s="119"/>
      <c r="J25" s="119"/>
      <c r="K25" s="119"/>
      <c r="L25" s="119"/>
      <c r="M25" s="119"/>
      <c r="N25" s="119"/>
      <c r="O25" s="119">
        <f t="shared" si="0"/>
        <v>2565</v>
      </c>
      <c r="P25" s="119">
        <f t="shared" si="1"/>
        <v>244221</v>
      </c>
    </row>
    <row r="26" spans="1:16" s="121" customFormat="1" ht="19.5" customHeight="1">
      <c r="A26" s="118">
        <v>4</v>
      </c>
      <c r="B26" s="118">
        <v>28</v>
      </c>
      <c r="C26" s="119" t="s">
        <v>15</v>
      </c>
      <c r="D26" s="119">
        <v>20</v>
      </c>
      <c r="E26" s="120" t="s">
        <v>309</v>
      </c>
      <c r="F26" s="119"/>
      <c r="G26" s="119"/>
      <c r="H26" s="119"/>
      <c r="I26" s="119"/>
      <c r="J26" s="119"/>
      <c r="K26" s="119">
        <v>15695</v>
      </c>
      <c r="L26" s="119"/>
      <c r="M26" s="119"/>
      <c r="N26" s="119"/>
      <c r="O26" s="119">
        <f t="shared" si="0"/>
        <v>15695</v>
      </c>
      <c r="P26" s="119">
        <f t="shared" si="1"/>
        <v>228526</v>
      </c>
    </row>
    <row r="27" spans="1:16" s="121" customFormat="1" ht="19.5" customHeight="1">
      <c r="A27" s="118">
        <v>4</v>
      </c>
      <c r="B27" s="118">
        <v>29</v>
      </c>
      <c r="C27" s="119" t="s">
        <v>15</v>
      </c>
      <c r="D27" s="119">
        <v>21</v>
      </c>
      <c r="E27" s="120" t="s">
        <v>292</v>
      </c>
      <c r="F27" s="119"/>
      <c r="G27" s="119"/>
      <c r="H27" s="119"/>
      <c r="I27" s="119"/>
      <c r="J27" s="119"/>
      <c r="K27" s="119"/>
      <c r="L27" s="119"/>
      <c r="M27" s="119"/>
      <c r="N27" s="119">
        <v>85</v>
      </c>
      <c r="O27" s="119">
        <f t="shared" si="0"/>
        <v>85</v>
      </c>
      <c r="P27" s="119">
        <f t="shared" si="1"/>
        <v>228441</v>
      </c>
    </row>
    <row r="28" spans="1:16" s="35" customFormat="1" ht="19.5" customHeight="1">
      <c r="A28" s="36"/>
      <c r="B28" s="36"/>
      <c r="C28" s="37"/>
      <c r="D28" s="15"/>
      <c r="E28" s="14" t="s">
        <v>31</v>
      </c>
      <c r="F28" s="15">
        <f aca="true" t="shared" si="2" ref="F28:N28">SUM(F5:F27)</f>
        <v>126190</v>
      </c>
      <c r="G28" s="15">
        <f t="shared" si="2"/>
        <v>3396</v>
      </c>
      <c r="H28" s="15">
        <f t="shared" si="2"/>
        <v>53446</v>
      </c>
      <c r="I28" s="15">
        <f t="shared" si="2"/>
        <v>1660</v>
      </c>
      <c r="J28" s="15">
        <f t="shared" si="2"/>
        <v>505</v>
      </c>
      <c r="K28" s="15">
        <f t="shared" si="2"/>
        <v>15695</v>
      </c>
      <c r="L28" s="15">
        <f t="shared" si="2"/>
        <v>517</v>
      </c>
      <c r="M28" s="15">
        <f t="shared" si="2"/>
        <v>0</v>
      </c>
      <c r="N28" s="15">
        <f t="shared" si="2"/>
        <v>9724</v>
      </c>
      <c r="O28" s="15">
        <f t="shared" si="0"/>
        <v>84943</v>
      </c>
      <c r="P28" s="1">
        <f>F28-O28</f>
        <v>41247</v>
      </c>
    </row>
    <row r="29" spans="1:16" s="35" customFormat="1" ht="26.25" customHeight="1">
      <c r="A29" s="36"/>
      <c r="B29" s="36"/>
      <c r="C29" s="37"/>
      <c r="D29" s="15"/>
      <c r="E29" s="14" t="s">
        <v>32</v>
      </c>
      <c r="F29" s="15">
        <f>'03分類帳'!F13+'04分類帳'!F28</f>
        <v>569012</v>
      </c>
      <c r="G29" s="15">
        <f>'03分類帳'!G13+'04分類帳'!G28</f>
        <v>28772</v>
      </c>
      <c r="H29" s="15">
        <f>'03分類帳'!H13+'04分類帳'!H28</f>
        <v>159454</v>
      </c>
      <c r="I29" s="15">
        <f>'03分類帳'!I13+'04分類帳'!I28</f>
        <v>4920</v>
      </c>
      <c r="J29" s="15">
        <f>'03分類帳'!J13+'04分類帳'!J28</f>
        <v>3196</v>
      </c>
      <c r="K29" s="15">
        <f>'03分類帳'!K13+'04分類帳'!K28</f>
        <v>109710</v>
      </c>
      <c r="L29" s="15">
        <f>'03分類帳'!L13+'04分類帳'!L28</f>
        <v>23262</v>
      </c>
      <c r="M29" s="15">
        <f>'03分類帳'!M13+'04分類帳'!M28</f>
        <v>0</v>
      </c>
      <c r="N29" s="15">
        <f>'03分類帳'!N13+'04分類帳'!N28</f>
        <v>11257</v>
      </c>
      <c r="O29" s="15">
        <f t="shared" si="0"/>
        <v>340571</v>
      </c>
      <c r="P29" s="15">
        <f>F29-O29</f>
        <v>228441</v>
      </c>
    </row>
    <row r="30" spans="1:16" ht="42.75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1:16" s="33" customFormat="1" ht="63.75" customHeight="1">
      <c r="A31" s="39"/>
      <c r="B31" s="39"/>
      <c r="C31" s="39"/>
      <c r="D31" s="39"/>
      <c r="E31" s="59" t="s">
        <v>194</v>
      </c>
      <c r="F31" s="5" t="s">
        <v>42</v>
      </c>
      <c r="G31" s="5" t="s">
        <v>86</v>
      </c>
      <c r="H31" s="5" t="s">
        <v>207</v>
      </c>
      <c r="I31" s="5" t="s">
        <v>193</v>
      </c>
      <c r="J31" s="5" t="s">
        <v>210</v>
      </c>
      <c r="K31" s="5" t="s">
        <v>45</v>
      </c>
      <c r="L31" s="5"/>
      <c r="M31" s="5"/>
      <c r="N31" s="5"/>
      <c r="O31" s="196" t="s">
        <v>189</v>
      </c>
      <c r="P31" s="197"/>
    </row>
    <row r="32" spans="1:16" ht="34.5" customHeight="1">
      <c r="A32" s="38"/>
      <c r="B32" s="38"/>
      <c r="C32" s="38"/>
      <c r="D32" s="38"/>
      <c r="E32" s="29"/>
      <c r="F32" s="92">
        <f>F5</f>
        <v>36190</v>
      </c>
      <c r="G32" s="92"/>
      <c r="H32" s="92"/>
      <c r="I32" s="31"/>
      <c r="J32" s="30">
        <f>F6</f>
        <v>90000</v>
      </c>
      <c r="K32" s="31"/>
      <c r="L32" s="30"/>
      <c r="M32" s="93"/>
      <c r="N32" s="93"/>
      <c r="O32" s="198">
        <f>SUM(F32:N32)</f>
        <v>126190</v>
      </c>
      <c r="P32" s="199"/>
    </row>
  </sheetData>
  <mergeCells count="9">
    <mergeCell ref="J1:P1"/>
    <mergeCell ref="A1:I1"/>
    <mergeCell ref="O31:P31"/>
    <mergeCell ref="O32:P3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fitToHeight="1" fitToWidth="1" horizontalDpi="300" verticalDpi="300" orientation="landscape" paperSize="9" scale="69" r:id="rId1"/>
  <headerFooter alignWithMargins="0">
    <oddFooter>&amp;C第 &amp;P 頁，共 &amp;N 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4.75">
      <c r="A1" s="208" t="str">
        <f>'03結算'!A1:C1</f>
        <v>   嘉義縣中埔鄉灣潭國民小學</v>
      </c>
      <c r="B1" s="208"/>
      <c r="C1" s="208"/>
      <c r="D1" s="207" t="s">
        <v>295</v>
      </c>
      <c r="E1" s="207"/>
      <c r="F1" s="207"/>
      <c r="G1" s="207"/>
      <c r="H1" s="207"/>
    </row>
    <row r="2" spans="1:8" ht="25.5" customHeight="1">
      <c r="A2" s="200" t="s">
        <v>118</v>
      </c>
      <c r="B2" s="200"/>
      <c r="C2" s="200"/>
      <c r="D2" s="200" t="s">
        <v>119</v>
      </c>
      <c r="E2" s="200"/>
      <c r="F2" s="200"/>
      <c r="G2" s="200" t="s">
        <v>75</v>
      </c>
      <c r="H2" s="200"/>
    </row>
    <row r="3" spans="1:8" ht="25.5" customHeight="1">
      <c r="A3" s="4" t="s">
        <v>120</v>
      </c>
      <c r="B3" s="83" t="s">
        <v>121</v>
      </c>
      <c r="C3" s="4" t="s">
        <v>122</v>
      </c>
      <c r="D3" s="4" t="s">
        <v>123</v>
      </c>
      <c r="E3" s="83" t="s">
        <v>124</v>
      </c>
      <c r="F3" s="4" t="s">
        <v>125</v>
      </c>
      <c r="G3" s="83" t="s">
        <v>124</v>
      </c>
      <c r="H3" s="4" t="s">
        <v>125</v>
      </c>
    </row>
    <row r="4" spans="1:8" ht="25.5" customHeight="1">
      <c r="A4" s="4" t="s">
        <v>82</v>
      </c>
      <c r="B4" s="84">
        <f>'04分類帳'!P4</f>
        <v>187194</v>
      </c>
      <c r="C4" s="201" t="s">
        <v>294</v>
      </c>
      <c r="D4" s="4" t="s">
        <v>156</v>
      </c>
      <c r="E4" s="84">
        <f>'04分類帳'!G28</f>
        <v>3396</v>
      </c>
      <c r="F4" s="85">
        <f>E4/(E13-E8)</f>
        <v>0.04904112754158965</v>
      </c>
      <c r="G4" s="84">
        <f>'04分類帳'!G29</f>
        <v>28772</v>
      </c>
      <c r="H4" s="85">
        <f>G4/(G13-G8)</f>
        <v>0.12462910582558336</v>
      </c>
    </row>
    <row r="5" spans="1:8" ht="25.5" customHeight="1">
      <c r="A5" s="4" t="s">
        <v>84</v>
      </c>
      <c r="B5" s="84">
        <f>'04分類帳'!F32</f>
        <v>36190</v>
      </c>
      <c r="C5" s="202"/>
      <c r="D5" s="4" t="s">
        <v>157</v>
      </c>
      <c r="E5" s="84">
        <f>'04分類帳'!H28</f>
        <v>53446</v>
      </c>
      <c r="F5" s="85">
        <f>E5/(E13-E8)</f>
        <v>0.7718056839186691</v>
      </c>
      <c r="G5" s="84">
        <f>'04分類帳'!H29</f>
        <v>159454</v>
      </c>
      <c r="H5" s="85">
        <f>G5/(G13-G8)</f>
        <v>0.6906926678824055</v>
      </c>
    </row>
    <row r="6" spans="1:8" ht="29.25" customHeight="1">
      <c r="A6" s="5" t="s">
        <v>86</v>
      </c>
      <c r="B6" s="84">
        <f>'04分類帳'!G32</f>
        <v>0</v>
      </c>
      <c r="C6" s="202"/>
      <c r="D6" s="4" t="s">
        <v>158</v>
      </c>
      <c r="E6" s="84">
        <f>'04分類帳'!I28</f>
        <v>1660</v>
      </c>
      <c r="F6" s="85">
        <f>E6/(E13-E8)</f>
        <v>0.02397181146025878</v>
      </c>
      <c r="G6" s="84">
        <f>'04分類帳'!I29</f>
        <v>4920</v>
      </c>
      <c r="H6" s="85">
        <f>G6/(G13-G8)</f>
        <v>0.0213115251168452</v>
      </c>
    </row>
    <row r="7" spans="1:8" ht="30.75" customHeight="1">
      <c r="A7" s="95" t="s">
        <v>207</v>
      </c>
      <c r="B7" s="84">
        <f>'04分類帳'!H32</f>
        <v>0</v>
      </c>
      <c r="C7" s="202"/>
      <c r="D7" s="4" t="s">
        <v>159</v>
      </c>
      <c r="E7" s="84">
        <f>'04分類帳'!J28</f>
        <v>505</v>
      </c>
      <c r="F7" s="85">
        <f>E7/(E13-E8)</f>
        <v>0.007292629390018485</v>
      </c>
      <c r="G7" s="84">
        <f>'04分類帳'!J29</f>
        <v>3196</v>
      </c>
      <c r="H7" s="85">
        <f>G7/(G13-G8)</f>
        <v>0.013843828104357168</v>
      </c>
    </row>
    <row r="8" spans="1:8" ht="33" customHeight="1">
      <c r="A8" s="95" t="s">
        <v>192</v>
      </c>
      <c r="B8" s="84">
        <f>'04分類帳'!I32</f>
        <v>0</v>
      </c>
      <c r="C8" s="202"/>
      <c r="D8" s="4" t="s">
        <v>160</v>
      </c>
      <c r="E8" s="84">
        <f>'04分類帳'!K28</f>
        <v>15695</v>
      </c>
      <c r="F8" s="85"/>
      <c r="G8" s="84">
        <f>'04分類帳'!K29</f>
        <v>109710</v>
      </c>
      <c r="H8" s="85"/>
    </row>
    <row r="9" spans="1:8" ht="33" customHeight="1">
      <c r="A9" s="59" t="s">
        <v>210</v>
      </c>
      <c r="B9" s="84">
        <f>'04分類帳'!J32</f>
        <v>90000</v>
      </c>
      <c r="C9" s="202"/>
      <c r="D9" s="4" t="s">
        <v>161</v>
      </c>
      <c r="E9" s="84">
        <f>'04分類帳'!L28</f>
        <v>517</v>
      </c>
      <c r="F9" s="85">
        <f>E9/(E13-E8)</f>
        <v>0.007465919593345656</v>
      </c>
      <c r="G9" s="84">
        <f>'04分類帳'!L29</f>
        <v>23262</v>
      </c>
      <c r="H9" s="85">
        <f>G9/(G13-G8)</f>
        <v>0.10076193033903517</v>
      </c>
    </row>
    <row r="10" spans="1:8" ht="27" customHeight="1">
      <c r="A10" s="4" t="s">
        <v>163</v>
      </c>
      <c r="B10" s="84">
        <f>'04分類帳'!K32</f>
        <v>0</v>
      </c>
      <c r="C10" s="202"/>
      <c r="D10" s="4" t="s">
        <v>162</v>
      </c>
      <c r="E10" s="84">
        <f>'04分類帳'!M28</f>
        <v>0</v>
      </c>
      <c r="F10" s="85">
        <f>E10/(E13-E8)</f>
        <v>0</v>
      </c>
      <c r="G10" s="84">
        <f>'04分類帳'!M29</f>
        <v>0</v>
      </c>
      <c r="H10" s="85">
        <f>G10/(G13-G8)</f>
        <v>0</v>
      </c>
    </row>
    <row r="11" spans="1:8" ht="25.5" customHeight="1">
      <c r="A11" s="59"/>
      <c r="B11" s="84">
        <f>'04分類帳'!L32</f>
        <v>0</v>
      </c>
      <c r="C11" s="202"/>
      <c r="D11" s="4" t="s">
        <v>164</v>
      </c>
      <c r="E11" s="84">
        <f>'04分類帳'!N28</f>
        <v>9724</v>
      </c>
      <c r="F11" s="85">
        <f>E11/(E13-E8)</f>
        <v>0.1404228280961183</v>
      </c>
      <c r="G11" s="84">
        <f>'04分類帳'!N29</f>
        <v>11257</v>
      </c>
      <c r="H11" s="85">
        <f>G11/(G13-G8)</f>
        <v>0.048760942731773664</v>
      </c>
    </row>
    <row r="12" spans="1:8" ht="21" customHeight="1">
      <c r="A12" s="4"/>
      <c r="B12" s="84">
        <f>'04分類帳'!M32</f>
        <v>0</v>
      </c>
      <c r="C12" s="204" t="s">
        <v>90</v>
      </c>
      <c r="D12" s="4"/>
      <c r="E12" s="84"/>
      <c r="F12" s="85"/>
      <c r="G12" s="84"/>
      <c r="H12" s="85"/>
    </row>
    <row r="13" spans="1:8" ht="29.25" customHeight="1">
      <c r="A13" s="4"/>
      <c r="B13" s="84">
        <f>'04分類帳'!N32</f>
        <v>0</v>
      </c>
      <c r="C13" s="228"/>
      <c r="D13" s="4" t="s">
        <v>165</v>
      </c>
      <c r="E13" s="84">
        <f>SUM(E4:E12)</f>
        <v>84943</v>
      </c>
      <c r="F13" s="85">
        <f>(E13-E8)/(E13-E8)</f>
        <v>1</v>
      </c>
      <c r="G13" s="84">
        <f>SUM(G4:G12)</f>
        <v>340571</v>
      </c>
      <c r="H13" s="85">
        <f>(G13-G8)/(G13-G8)</f>
        <v>1</v>
      </c>
    </row>
    <row r="14" spans="1:8" ht="34.5" customHeight="1">
      <c r="A14" s="4" t="s">
        <v>166</v>
      </c>
      <c r="B14" s="84">
        <f>SUM(B5:B13)</f>
        <v>126190</v>
      </c>
      <c r="C14" s="228"/>
      <c r="D14" s="4" t="s">
        <v>167</v>
      </c>
      <c r="E14" s="84">
        <f>'04分類帳'!P29</f>
        <v>228441</v>
      </c>
      <c r="F14" s="85"/>
      <c r="G14" s="84">
        <f>E14</f>
        <v>228441</v>
      </c>
      <c r="H14" s="85"/>
    </row>
    <row r="15" spans="1:8" ht="32.25" customHeight="1">
      <c r="A15" s="4" t="s">
        <v>168</v>
      </c>
      <c r="B15" s="84">
        <f>B14+B4</f>
        <v>313384</v>
      </c>
      <c r="C15" s="228"/>
      <c r="D15" s="4" t="s">
        <v>168</v>
      </c>
      <c r="E15" s="84">
        <f>E13+E14</f>
        <v>313384</v>
      </c>
      <c r="F15" s="86">
        <f>SUM(F4:F11)</f>
        <v>0.9999999999999999</v>
      </c>
      <c r="G15" s="84">
        <f>G13+G14</f>
        <v>569012</v>
      </c>
      <c r="H15" s="86">
        <f>SUM(H4:H11)</f>
        <v>1</v>
      </c>
    </row>
    <row r="16" spans="1:8" ht="66.75" customHeight="1">
      <c r="A16" s="4" t="s">
        <v>169</v>
      </c>
      <c r="B16" s="205" t="s">
        <v>170</v>
      </c>
      <c r="C16" s="205"/>
      <c r="D16" s="205"/>
      <c r="E16" s="205"/>
      <c r="F16" s="205"/>
      <c r="G16" s="205"/>
      <c r="H16" s="205"/>
    </row>
    <row r="17" spans="1:8" ht="27" customHeight="1">
      <c r="A17" s="206" t="s">
        <v>171</v>
      </c>
      <c r="B17" s="206"/>
      <c r="C17" s="206"/>
      <c r="D17" s="206"/>
      <c r="E17" s="206"/>
      <c r="F17" s="206"/>
      <c r="G17" s="206"/>
      <c r="H17" s="206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pane ySplit="3" topLeftCell="BM16" activePane="bottomLeft" state="frozen"/>
      <selection pane="topLeft" activeCell="A1" sqref="A1"/>
      <selection pane="bottomLeft" activeCell="O22" sqref="O22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375" style="32" customWidth="1"/>
    <col min="7" max="7" width="9.125" style="32" customWidth="1"/>
    <col min="8" max="8" width="10.875" style="32" customWidth="1"/>
    <col min="9" max="9" width="8.75390625" style="32" customWidth="1"/>
    <col min="10" max="10" width="8.50390625" style="32" customWidth="1"/>
    <col min="11" max="13" width="9.00390625" style="32" customWidth="1"/>
    <col min="14" max="14" width="8.625" style="32" customWidth="1"/>
    <col min="15" max="15" width="10.50390625" style="32" customWidth="1"/>
    <col min="16" max="16" width="11.375" style="32" customWidth="1"/>
    <col min="17" max="17" width="8.50390625" style="32" customWidth="1"/>
    <col min="18" max="16384" width="8.875" style="32" customWidth="1"/>
  </cols>
  <sheetData>
    <row r="1" spans="1:16" ht="33" customHeight="1">
      <c r="A1" s="194" t="str">
        <f>'04分類帳'!A1:I1</f>
        <v>嘉義縣中埔鄉灣潭國民小學</v>
      </c>
      <c r="B1" s="195"/>
      <c r="C1" s="195"/>
      <c r="D1" s="195"/>
      <c r="E1" s="195"/>
      <c r="F1" s="195"/>
      <c r="G1" s="195"/>
      <c r="H1" s="195"/>
      <c r="I1" s="195"/>
      <c r="J1" s="192" t="s">
        <v>302</v>
      </c>
      <c r="K1" s="192"/>
      <c r="L1" s="192"/>
      <c r="M1" s="192"/>
      <c r="N1" s="192"/>
      <c r="O1" s="192"/>
      <c r="P1" s="193"/>
    </row>
    <row r="2" spans="1:16" s="33" customFormat="1" ht="16.5">
      <c r="A2" s="200" t="str">
        <f>'01分類帳'!A2:B2</f>
        <v>103年</v>
      </c>
      <c r="B2" s="200"/>
      <c r="C2" s="200" t="s">
        <v>4</v>
      </c>
      <c r="D2" s="200"/>
      <c r="E2" s="200" t="s">
        <v>12</v>
      </c>
      <c r="F2" s="4" t="s">
        <v>5</v>
      </c>
      <c r="G2" s="200" t="s">
        <v>13</v>
      </c>
      <c r="H2" s="200"/>
      <c r="I2" s="200"/>
      <c r="J2" s="200"/>
      <c r="K2" s="200"/>
      <c r="L2" s="200"/>
      <c r="M2" s="200"/>
      <c r="N2" s="200"/>
      <c r="O2" s="200"/>
      <c r="P2" s="200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200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200"/>
    </row>
    <row r="4" spans="1:16" s="34" customFormat="1" ht="19.5" customHeight="1">
      <c r="A4" s="2">
        <v>5</v>
      </c>
      <c r="B4" s="2">
        <v>1</v>
      </c>
      <c r="C4" s="1" t="s">
        <v>37</v>
      </c>
      <c r="D4" s="1" t="s">
        <v>37</v>
      </c>
      <c r="E4" s="25" t="s">
        <v>46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'04分類帳'!P29</f>
        <v>228441</v>
      </c>
    </row>
    <row r="5" spans="1:16" s="125" customFormat="1" ht="19.5" customHeight="1">
      <c r="A5" s="122">
        <v>5</v>
      </c>
      <c r="B5" s="122">
        <v>8</v>
      </c>
      <c r="C5" s="123" t="s">
        <v>237</v>
      </c>
      <c r="D5" s="123">
        <v>1</v>
      </c>
      <c r="E5" s="124" t="s">
        <v>303</v>
      </c>
      <c r="F5" s="146">
        <v>35920</v>
      </c>
      <c r="G5" s="147"/>
      <c r="H5" s="147"/>
      <c r="I5" s="147"/>
      <c r="J5" s="147"/>
      <c r="K5" s="147"/>
      <c r="L5" s="147"/>
      <c r="M5" s="147"/>
      <c r="N5" s="147"/>
      <c r="O5" s="147"/>
      <c r="P5" s="123">
        <f>P4+F5</f>
        <v>264361</v>
      </c>
    </row>
    <row r="6" spans="1:16" s="121" customFormat="1" ht="19.5" customHeight="1">
      <c r="A6" s="118">
        <v>5</v>
      </c>
      <c r="B6" s="118">
        <v>6</v>
      </c>
      <c r="C6" s="119" t="s">
        <v>15</v>
      </c>
      <c r="D6" s="119">
        <v>1</v>
      </c>
      <c r="E6" s="135" t="s">
        <v>9</v>
      </c>
      <c r="F6" s="119"/>
      <c r="G6" s="119"/>
      <c r="H6" s="119"/>
      <c r="I6" s="119"/>
      <c r="J6" s="119">
        <v>576</v>
      </c>
      <c r="K6" s="119"/>
      <c r="L6" s="119"/>
      <c r="M6" s="119"/>
      <c r="N6" s="119" t="s">
        <v>48</v>
      </c>
      <c r="O6" s="119">
        <f aca="true" t="shared" si="0" ref="O6:O23">SUM(G6:N6)</f>
        <v>576</v>
      </c>
      <c r="P6" s="119">
        <f>P5-O6</f>
        <v>263785</v>
      </c>
    </row>
    <row r="7" spans="1:16" s="121" customFormat="1" ht="19.5" customHeight="1">
      <c r="A7" s="118">
        <v>5</v>
      </c>
      <c r="B7" s="118">
        <v>6</v>
      </c>
      <c r="C7" s="119" t="s">
        <v>15</v>
      </c>
      <c r="D7" s="119">
        <v>2</v>
      </c>
      <c r="E7" s="120" t="s">
        <v>296</v>
      </c>
      <c r="F7" s="119"/>
      <c r="G7" s="119">
        <v>630</v>
      </c>
      <c r="H7" s="119"/>
      <c r="I7" s="119"/>
      <c r="J7" s="119"/>
      <c r="K7" s="119"/>
      <c r="L7" s="119"/>
      <c r="M7" s="119"/>
      <c r="N7" s="119"/>
      <c r="O7" s="119">
        <f t="shared" si="0"/>
        <v>630</v>
      </c>
      <c r="P7" s="119">
        <f aca="true" t="shared" si="1" ref="P7:P21">P6-O7</f>
        <v>263155</v>
      </c>
    </row>
    <row r="8" spans="1:16" s="121" customFormat="1" ht="19.5" customHeight="1">
      <c r="A8" s="118">
        <v>5</v>
      </c>
      <c r="B8" s="118">
        <v>6</v>
      </c>
      <c r="C8" s="119" t="s">
        <v>15</v>
      </c>
      <c r="D8" s="119">
        <v>3</v>
      </c>
      <c r="E8" s="120" t="s">
        <v>214</v>
      </c>
      <c r="F8" s="119"/>
      <c r="G8" s="119"/>
      <c r="H8" s="119" t="s">
        <v>48</v>
      </c>
      <c r="I8" s="119">
        <v>1640</v>
      </c>
      <c r="J8" s="119"/>
      <c r="K8" s="119"/>
      <c r="L8" s="119"/>
      <c r="M8" s="119"/>
      <c r="N8" s="119"/>
      <c r="O8" s="119">
        <f t="shared" si="0"/>
        <v>1640</v>
      </c>
      <c r="P8" s="119">
        <f t="shared" si="1"/>
        <v>261515</v>
      </c>
    </row>
    <row r="9" spans="1:16" s="121" customFormat="1" ht="19.5" customHeight="1">
      <c r="A9" s="118">
        <v>5</v>
      </c>
      <c r="B9" s="118">
        <v>6</v>
      </c>
      <c r="C9" s="119" t="s">
        <v>15</v>
      </c>
      <c r="D9" s="119">
        <v>4</v>
      </c>
      <c r="E9" s="120" t="s">
        <v>297</v>
      </c>
      <c r="F9" s="119"/>
      <c r="G9" s="119" t="s">
        <v>48</v>
      </c>
      <c r="H9" s="119">
        <v>9135</v>
      </c>
      <c r="I9" s="119"/>
      <c r="J9" s="119"/>
      <c r="K9" s="119"/>
      <c r="L9" s="119"/>
      <c r="M9" s="119"/>
      <c r="N9" s="119"/>
      <c r="O9" s="119">
        <f t="shared" si="0"/>
        <v>9135</v>
      </c>
      <c r="P9" s="119">
        <f t="shared" si="1"/>
        <v>252380</v>
      </c>
    </row>
    <row r="10" spans="1:16" s="121" customFormat="1" ht="19.5" customHeight="1">
      <c r="A10" s="118">
        <v>5</v>
      </c>
      <c r="B10" s="118">
        <v>6</v>
      </c>
      <c r="C10" s="119" t="s">
        <v>15</v>
      </c>
      <c r="D10" s="119">
        <v>5</v>
      </c>
      <c r="E10" s="121" t="s">
        <v>331</v>
      </c>
      <c r="F10" s="119"/>
      <c r="G10" s="119"/>
      <c r="H10" s="119">
        <v>3012</v>
      </c>
      <c r="I10" s="119"/>
      <c r="J10" s="119" t="s">
        <v>48</v>
      </c>
      <c r="K10" s="119"/>
      <c r="L10" s="119"/>
      <c r="M10" s="119"/>
      <c r="N10" s="119"/>
      <c r="O10" s="119">
        <f t="shared" si="0"/>
        <v>3012</v>
      </c>
      <c r="P10" s="119">
        <f t="shared" si="1"/>
        <v>249368</v>
      </c>
    </row>
    <row r="11" spans="1:16" s="121" customFormat="1" ht="19.5" customHeight="1">
      <c r="A11" s="118">
        <v>5</v>
      </c>
      <c r="B11" s="118">
        <v>6</v>
      </c>
      <c r="C11" s="119" t="s">
        <v>15</v>
      </c>
      <c r="D11" s="119">
        <v>6</v>
      </c>
      <c r="E11" s="120" t="s">
        <v>300</v>
      </c>
      <c r="F11" s="119"/>
      <c r="G11" s="119"/>
      <c r="H11" s="119"/>
      <c r="I11" s="119" t="s">
        <v>48</v>
      </c>
      <c r="J11" s="119"/>
      <c r="K11" s="119"/>
      <c r="L11" s="119">
        <v>152</v>
      </c>
      <c r="M11" s="119"/>
      <c r="N11" s="119"/>
      <c r="O11" s="119">
        <f t="shared" si="0"/>
        <v>152</v>
      </c>
      <c r="P11" s="119">
        <f t="shared" si="1"/>
        <v>249216</v>
      </c>
    </row>
    <row r="12" spans="1:16" s="121" customFormat="1" ht="19.5" customHeight="1">
      <c r="A12" s="118">
        <v>5</v>
      </c>
      <c r="B12" s="118">
        <v>6</v>
      </c>
      <c r="C12" s="119" t="s">
        <v>15</v>
      </c>
      <c r="D12" s="119">
        <v>7</v>
      </c>
      <c r="E12" s="120" t="s">
        <v>301</v>
      </c>
      <c r="F12" s="119"/>
      <c r="G12" s="119"/>
      <c r="H12" s="119">
        <v>2508</v>
      </c>
      <c r="I12" s="119"/>
      <c r="J12" s="119"/>
      <c r="K12" s="119"/>
      <c r="L12" s="119"/>
      <c r="M12" s="119"/>
      <c r="N12" s="119"/>
      <c r="O12" s="119">
        <f t="shared" si="0"/>
        <v>2508</v>
      </c>
      <c r="P12" s="119">
        <f t="shared" si="1"/>
        <v>246708</v>
      </c>
    </row>
    <row r="13" spans="1:16" s="121" customFormat="1" ht="19.5" customHeight="1">
      <c r="A13" s="118">
        <v>5</v>
      </c>
      <c r="B13" s="118">
        <v>14</v>
      </c>
      <c r="C13" s="119" t="s">
        <v>15</v>
      </c>
      <c r="D13" s="119">
        <v>8</v>
      </c>
      <c r="E13" s="120" t="s">
        <v>304</v>
      </c>
      <c r="F13" s="119"/>
      <c r="G13" s="119"/>
      <c r="H13" s="119">
        <v>3600</v>
      </c>
      <c r="I13" s="119"/>
      <c r="J13" s="119"/>
      <c r="K13" s="119"/>
      <c r="L13" s="119"/>
      <c r="M13" s="119"/>
      <c r="N13" s="119"/>
      <c r="O13" s="119">
        <f t="shared" si="0"/>
        <v>3600</v>
      </c>
      <c r="P13" s="119">
        <f t="shared" si="1"/>
        <v>243108</v>
      </c>
    </row>
    <row r="14" spans="1:16" s="121" customFormat="1" ht="19.5" customHeight="1">
      <c r="A14" s="118">
        <v>5</v>
      </c>
      <c r="B14" s="118">
        <v>14</v>
      </c>
      <c r="C14" s="119" t="s">
        <v>15</v>
      </c>
      <c r="D14" s="119">
        <v>9</v>
      </c>
      <c r="E14" s="120" t="s">
        <v>328</v>
      </c>
      <c r="F14" s="119"/>
      <c r="G14" s="119"/>
      <c r="H14" s="119">
        <v>9695</v>
      </c>
      <c r="I14" s="119"/>
      <c r="J14" s="119"/>
      <c r="K14" s="119"/>
      <c r="L14" s="119"/>
      <c r="M14" s="119"/>
      <c r="N14" s="119"/>
      <c r="O14" s="119">
        <f t="shared" si="0"/>
        <v>9695</v>
      </c>
      <c r="P14" s="119">
        <f t="shared" si="1"/>
        <v>233413</v>
      </c>
    </row>
    <row r="15" spans="1:16" s="121" customFormat="1" ht="19.5" customHeight="1">
      <c r="A15" s="118">
        <v>5</v>
      </c>
      <c r="B15" s="118">
        <v>14</v>
      </c>
      <c r="C15" s="119" t="s">
        <v>15</v>
      </c>
      <c r="D15" s="119">
        <v>10</v>
      </c>
      <c r="E15" s="120" t="s">
        <v>305</v>
      </c>
      <c r="F15" s="119"/>
      <c r="G15" s="119">
        <v>396</v>
      </c>
      <c r="H15" s="119"/>
      <c r="I15" s="119"/>
      <c r="J15" s="119"/>
      <c r="K15" s="119"/>
      <c r="L15" s="119"/>
      <c r="M15" s="119"/>
      <c r="N15" s="119" t="s">
        <v>48</v>
      </c>
      <c r="O15" s="119">
        <f t="shared" si="0"/>
        <v>396</v>
      </c>
      <c r="P15" s="119">
        <f t="shared" si="1"/>
        <v>233017</v>
      </c>
    </row>
    <row r="16" spans="1:16" s="121" customFormat="1" ht="19.5" customHeight="1">
      <c r="A16" s="118">
        <v>5</v>
      </c>
      <c r="B16" s="118">
        <v>14</v>
      </c>
      <c r="C16" s="119" t="s">
        <v>15</v>
      </c>
      <c r="D16" s="119">
        <v>11</v>
      </c>
      <c r="E16" s="120" t="s">
        <v>306</v>
      </c>
      <c r="F16" s="119"/>
      <c r="G16" s="119"/>
      <c r="H16" s="119">
        <v>3364</v>
      </c>
      <c r="I16" s="119"/>
      <c r="J16" s="119"/>
      <c r="K16" s="119"/>
      <c r="L16" s="119"/>
      <c r="M16" s="119"/>
      <c r="N16" s="119"/>
      <c r="O16" s="119">
        <f t="shared" si="0"/>
        <v>3364</v>
      </c>
      <c r="P16" s="119">
        <f t="shared" si="1"/>
        <v>229653</v>
      </c>
    </row>
    <row r="17" spans="1:16" s="121" customFormat="1" ht="19.5" customHeight="1">
      <c r="A17" s="118">
        <v>5</v>
      </c>
      <c r="B17" s="118">
        <v>14</v>
      </c>
      <c r="C17" s="119" t="s">
        <v>15</v>
      </c>
      <c r="D17" s="119">
        <v>12</v>
      </c>
      <c r="E17" s="120" t="s">
        <v>307</v>
      </c>
      <c r="F17" s="119"/>
      <c r="G17" s="119"/>
      <c r="H17" s="119">
        <v>6459</v>
      </c>
      <c r="I17" s="119"/>
      <c r="J17" s="119" t="s">
        <v>48</v>
      </c>
      <c r="K17" s="119"/>
      <c r="L17" s="119"/>
      <c r="M17" s="119"/>
      <c r="N17" s="119"/>
      <c r="O17" s="119">
        <f t="shared" si="0"/>
        <v>6459</v>
      </c>
      <c r="P17" s="119">
        <f t="shared" si="1"/>
        <v>223194</v>
      </c>
    </row>
    <row r="18" spans="1:16" s="121" customFormat="1" ht="19.5" customHeight="1">
      <c r="A18" s="118">
        <v>5</v>
      </c>
      <c r="B18" s="118">
        <v>30</v>
      </c>
      <c r="C18" s="119" t="s">
        <v>313</v>
      </c>
      <c r="D18" s="119">
        <v>13</v>
      </c>
      <c r="E18" s="120" t="s">
        <v>314</v>
      </c>
      <c r="F18" s="119"/>
      <c r="G18" s="119"/>
      <c r="H18" s="119"/>
      <c r="I18" s="119" t="s">
        <v>47</v>
      </c>
      <c r="J18" s="119"/>
      <c r="K18" s="119"/>
      <c r="L18" s="119"/>
      <c r="M18" s="119"/>
      <c r="N18" s="119">
        <v>139</v>
      </c>
      <c r="O18" s="119">
        <f t="shared" si="0"/>
        <v>139</v>
      </c>
      <c r="P18" s="119">
        <f t="shared" si="1"/>
        <v>223055</v>
      </c>
    </row>
    <row r="19" spans="1:16" s="121" customFormat="1" ht="19.5" customHeight="1">
      <c r="A19" s="118">
        <v>5</v>
      </c>
      <c r="B19" s="118">
        <v>30</v>
      </c>
      <c r="C19" s="119" t="s">
        <v>313</v>
      </c>
      <c r="D19" s="119">
        <v>14</v>
      </c>
      <c r="E19" s="120" t="s">
        <v>315</v>
      </c>
      <c r="F19" s="119"/>
      <c r="G19" s="119">
        <v>4125</v>
      </c>
      <c r="H19" s="119"/>
      <c r="I19" s="119"/>
      <c r="J19" s="119"/>
      <c r="K19" s="119"/>
      <c r="L19" s="119"/>
      <c r="M19" s="119"/>
      <c r="N19" s="119" t="s">
        <v>47</v>
      </c>
      <c r="O19" s="119">
        <f t="shared" si="0"/>
        <v>4125</v>
      </c>
      <c r="P19" s="119">
        <f t="shared" si="1"/>
        <v>218930</v>
      </c>
    </row>
    <row r="20" spans="1:16" s="121" customFormat="1" ht="19.5" customHeight="1">
      <c r="A20" s="118">
        <v>5</v>
      </c>
      <c r="B20" s="118">
        <v>30</v>
      </c>
      <c r="C20" s="119" t="s">
        <v>313</v>
      </c>
      <c r="D20" s="119">
        <v>15</v>
      </c>
      <c r="E20" s="120" t="s">
        <v>316</v>
      </c>
      <c r="F20" s="119"/>
      <c r="G20" s="119">
        <v>1551</v>
      </c>
      <c r="H20" s="119"/>
      <c r="I20" s="119"/>
      <c r="J20" s="119"/>
      <c r="K20" s="119"/>
      <c r="L20" s="119"/>
      <c r="M20" s="119"/>
      <c r="N20" s="119"/>
      <c r="O20" s="119">
        <f t="shared" si="0"/>
        <v>1551</v>
      </c>
      <c r="P20" s="119">
        <f t="shared" si="1"/>
        <v>217379</v>
      </c>
    </row>
    <row r="21" spans="1:16" s="121" customFormat="1" ht="19.5" customHeight="1">
      <c r="A21" s="118">
        <v>5</v>
      </c>
      <c r="B21" s="118">
        <v>30</v>
      </c>
      <c r="C21" s="119" t="s">
        <v>313</v>
      </c>
      <c r="D21" s="119">
        <v>16</v>
      </c>
      <c r="E21" s="120" t="s">
        <v>324</v>
      </c>
      <c r="F21" s="119"/>
      <c r="G21" s="119" t="s">
        <v>47</v>
      </c>
      <c r="H21" s="119"/>
      <c r="I21" s="119"/>
      <c r="J21" s="119"/>
      <c r="K21" s="119">
        <v>17134</v>
      </c>
      <c r="L21" s="119"/>
      <c r="M21" s="119"/>
      <c r="N21" s="119"/>
      <c r="O21" s="119">
        <f t="shared" si="0"/>
        <v>17134</v>
      </c>
      <c r="P21" s="119">
        <f t="shared" si="1"/>
        <v>200245</v>
      </c>
    </row>
    <row r="22" spans="1:16" s="35" customFormat="1" ht="29.25" customHeight="1">
      <c r="A22" s="36"/>
      <c r="B22" s="36"/>
      <c r="C22" s="37"/>
      <c r="D22" s="15"/>
      <c r="E22" s="14" t="s">
        <v>31</v>
      </c>
      <c r="F22" s="15">
        <f>SUM(F5:F21)</f>
        <v>35920</v>
      </c>
      <c r="G22" s="15">
        <f aca="true" t="shared" si="2" ref="G22:N22">SUM(G6:G21)</f>
        <v>6702</v>
      </c>
      <c r="H22" s="15">
        <f t="shared" si="2"/>
        <v>37773</v>
      </c>
      <c r="I22" s="15">
        <f t="shared" si="2"/>
        <v>1640</v>
      </c>
      <c r="J22" s="15">
        <f t="shared" si="2"/>
        <v>576</v>
      </c>
      <c r="K22" s="15">
        <f t="shared" si="2"/>
        <v>17134</v>
      </c>
      <c r="L22" s="15">
        <f t="shared" si="2"/>
        <v>152</v>
      </c>
      <c r="M22" s="15">
        <f t="shared" si="2"/>
        <v>0</v>
      </c>
      <c r="N22" s="15">
        <f t="shared" si="2"/>
        <v>139</v>
      </c>
      <c r="O22" s="15">
        <f t="shared" si="0"/>
        <v>64116</v>
      </c>
      <c r="P22" s="1">
        <f>F22-O22</f>
        <v>-28196</v>
      </c>
    </row>
    <row r="23" spans="1:16" ht="45" customHeight="1">
      <c r="A23" s="36"/>
      <c r="B23" s="36"/>
      <c r="C23" s="37"/>
      <c r="D23" s="15"/>
      <c r="E23" s="14" t="s">
        <v>32</v>
      </c>
      <c r="F23" s="15">
        <f>'04分類帳'!F29+'05分類帳'!F22</f>
        <v>604932</v>
      </c>
      <c r="G23" s="15">
        <f>'04分類帳'!G29+'05分類帳'!G22</f>
        <v>35474</v>
      </c>
      <c r="H23" s="15">
        <f>'04分類帳'!H29+'05分類帳'!H22</f>
        <v>197227</v>
      </c>
      <c r="I23" s="15">
        <f>'04分類帳'!I29+'05分類帳'!I22</f>
        <v>6560</v>
      </c>
      <c r="J23" s="15">
        <f>'04分類帳'!J29+'05分類帳'!J22</f>
        <v>3772</v>
      </c>
      <c r="K23" s="15">
        <f>'04分類帳'!K29+'05分類帳'!K22</f>
        <v>126844</v>
      </c>
      <c r="L23" s="15">
        <f>'04分類帳'!L29+'05分類帳'!L22</f>
        <v>23414</v>
      </c>
      <c r="M23" s="15">
        <f>'04分類帳'!M29+'05分類帳'!M22</f>
        <v>0</v>
      </c>
      <c r="N23" s="15">
        <f>'04分類帳'!N29+'05分類帳'!N22</f>
        <v>11396</v>
      </c>
      <c r="O23" s="15">
        <f t="shared" si="0"/>
        <v>404687</v>
      </c>
      <c r="P23" s="15">
        <f>F23-O23</f>
        <v>200245</v>
      </c>
    </row>
    <row r="24" spans="1:16" s="33" customFormat="1" ht="19.5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25" spans="1:16" ht="34.5" customHeight="1">
      <c r="A25" s="39"/>
      <c r="B25" s="39"/>
      <c r="C25" s="39"/>
      <c r="D25" s="39"/>
      <c r="E25" s="59" t="s">
        <v>194</v>
      </c>
      <c r="F25" s="148" t="s">
        <v>310</v>
      </c>
      <c r="G25" s="148" t="s">
        <v>86</v>
      </c>
      <c r="H25" s="148" t="s">
        <v>311</v>
      </c>
      <c r="I25" s="148" t="s">
        <v>193</v>
      </c>
      <c r="J25" s="148" t="s">
        <v>210</v>
      </c>
      <c r="K25" s="148" t="s">
        <v>312</v>
      </c>
      <c r="L25" s="5"/>
      <c r="M25" s="5"/>
      <c r="N25" s="5"/>
      <c r="O25" s="196" t="s">
        <v>189</v>
      </c>
      <c r="P25" s="197"/>
    </row>
    <row r="26" spans="1:16" ht="16.5">
      <c r="A26" s="38"/>
      <c r="B26" s="38"/>
      <c r="C26" s="38"/>
      <c r="D26" s="38"/>
      <c r="E26" s="29"/>
      <c r="F26" s="92">
        <f>F5</f>
        <v>35920</v>
      </c>
      <c r="G26" s="92"/>
      <c r="H26" s="92"/>
      <c r="I26" s="31"/>
      <c r="J26" s="31" t="s">
        <v>48</v>
      </c>
      <c r="K26" s="31" t="s">
        <v>48</v>
      </c>
      <c r="L26" s="30"/>
      <c r="M26" s="93"/>
      <c r="N26" s="93"/>
      <c r="O26" s="198">
        <f>SUM(F26:N26)</f>
        <v>35920</v>
      </c>
      <c r="P26" s="199"/>
    </row>
  </sheetData>
  <mergeCells count="9">
    <mergeCell ref="J1:P1"/>
    <mergeCell ref="A1:I1"/>
    <mergeCell ref="O25:P25"/>
    <mergeCell ref="O26:P26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4.75">
      <c r="A1" s="208" t="str">
        <f>'04結算'!A1:C1</f>
        <v>   嘉義縣中埔鄉灣潭國民小學</v>
      </c>
      <c r="B1" s="208"/>
      <c r="C1" s="208"/>
      <c r="D1" s="207" t="s">
        <v>317</v>
      </c>
      <c r="E1" s="207"/>
      <c r="F1" s="207"/>
      <c r="G1" s="207"/>
      <c r="H1" s="207"/>
    </row>
    <row r="2" spans="1:8" ht="25.5" customHeight="1">
      <c r="A2" s="200" t="s">
        <v>118</v>
      </c>
      <c r="B2" s="200"/>
      <c r="C2" s="200"/>
      <c r="D2" s="200" t="s">
        <v>119</v>
      </c>
      <c r="E2" s="200"/>
      <c r="F2" s="200"/>
      <c r="G2" s="200" t="s">
        <v>75</v>
      </c>
      <c r="H2" s="200"/>
    </row>
    <row r="3" spans="1:8" ht="25.5" customHeight="1">
      <c r="A3" s="4" t="s">
        <v>120</v>
      </c>
      <c r="B3" s="83" t="s">
        <v>121</v>
      </c>
      <c r="C3" s="4" t="s">
        <v>122</v>
      </c>
      <c r="D3" s="4" t="s">
        <v>123</v>
      </c>
      <c r="E3" s="83" t="s">
        <v>124</v>
      </c>
      <c r="F3" s="4" t="s">
        <v>125</v>
      </c>
      <c r="G3" s="83" t="s">
        <v>124</v>
      </c>
      <c r="H3" s="4" t="s">
        <v>125</v>
      </c>
    </row>
    <row r="4" spans="1:8" ht="25.5" customHeight="1">
      <c r="A4" s="4" t="s">
        <v>82</v>
      </c>
      <c r="B4" s="84">
        <f>'05分類帳'!P4</f>
        <v>228441</v>
      </c>
      <c r="C4" s="201" t="s">
        <v>341</v>
      </c>
      <c r="D4" s="4" t="s">
        <v>156</v>
      </c>
      <c r="E4" s="84">
        <f>'05分類帳'!G22</f>
        <v>6702</v>
      </c>
      <c r="F4" s="85">
        <f>E4/(E13-E8)</f>
        <v>0.1426503767400281</v>
      </c>
      <c r="G4" s="84">
        <f>'05分類帳'!G23</f>
        <v>35474</v>
      </c>
      <c r="H4" s="85">
        <f>G4/(G13-G8)</f>
        <v>0.1276764215762139</v>
      </c>
    </row>
    <row r="5" spans="1:8" ht="25.5" customHeight="1">
      <c r="A5" s="4" t="s">
        <v>84</v>
      </c>
      <c r="B5" s="84">
        <f>'05分類帳'!F26</f>
        <v>35920</v>
      </c>
      <c r="C5" s="202"/>
      <c r="D5" s="4" t="s">
        <v>157</v>
      </c>
      <c r="E5" s="84">
        <f>'05分類帳'!H22</f>
        <v>37773</v>
      </c>
      <c r="F5" s="85">
        <f>E5/(E13-E8)</f>
        <v>0.8039887616533992</v>
      </c>
      <c r="G5" s="84">
        <f>'05分類帳'!H23</f>
        <v>197227</v>
      </c>
      <c r="H5" s="85">
        <f>G5/(G13-G8)</f>
        <v>0.7098505270962377</v>
      </c>
    </row>
    <row r="6" spans="1:8" ht="29.25" customHeight="1">
      <c r="A6" s="5" t="s">
        <v>86</v>
      </c>
      <c r="B6" s="84">
        <f>'05分類帳'!G26</f>
        <v>0</v>
      </c>
      <c r="C6" s="202"/>
      <c r="D6" s="4" t="s">
        <v>158</v>
      </c>
      <c r="E6" s="84">
        <f>'05分類帳'!I22</f>
        <v>1640</v>
      </c>
      <c r="F6" s="85">
        <f>E6/(E13-E8)</f>
        <v>0.034906985654080284</v>
      </c>
      <c r="G6" s="84">
        <f>'05分類帳'!I23</f>
        <v>6560</v>
      </c>
      <c r="H6" s="85">
        <f>G6/(G13-G8)</f>
        <v>0.023610456264869007</v>
      </c>
    </row>
    <row r="7" spans="1:8" ht="33" customHeight="1">
      <c r="A7" s="95" t="s">
        <v>207</v>
      </c>
      <c r="B7" s="84">
        <f>'05分類帳'!H26</f>
        <v>0</v>
      </c>
      <c r="C7" s="202"/>
      <c r="D7" s="4" t="s">
        <v>159</v>
      </c>
      <c r="E7" s="84">
        <f>'05分類帳'!J22</f>
        <v>576</v>
      </c>
      <c r="F7" s="85">
        <f>E7/(E13-E8)</f>
        <v>0.012260014473628199</v>
      </c>
      <c r="G7" s="84">
        <f>'05分類帳'!J23</f>
        <v>3772</v>
      </c>
      <c r="H7" s="85">
        <f>G7/(G13-G8)</f>
        <v>0.013576012352299681</v>
      </c>
    </row>
    <row r="8" spans="1:8" ht="32.25" customHeight="1">
      <c r="A8" s="95" t="s">
        <v>192</v>
      </c>
      <c r="B8" s="84">
        <f>'05分類帳'!I26</f>
        <v>0</v>
      </c>
      <c r="C8" s="202"/>
      <c r="D8" s="4" t="s">
        <v>160</v>
      </c>
      <c r="E8" s="84">
        <f>'05分類帳'!K22</f>
        <v>17134</v>
      </c>
      <c r="F8" s="85"/>
      <c r="G8" s="84">
        <f>'05分類帳'!K23</f>
        <v>126844</v>
      </c>
      <c r="H8" s="85"/>
    </row>
    <row r="9" spans="1:8" ht="33" customHeight="1">
      <c r="A9" s="59" t="s">
        <v>210</v>
      </c>
      <c r="B9" s="84" t="str">
        <f>'05分類帳'!J26</f>
        <v> </v>
      </c>
      <c r="C9" s="202"/>
      <c r="D9" s="4" t="s">
        <v>161</v>
      </c>
      <c r="E9" s="84">
        <f>'05分類帳'!L22</f>
        <v>152</v>
      </c>
      <c r="F9" s="85">
        <f>E9/(E13-E8)</f>
        <v>0.003235281597207441</v>
      </c>
      <c r="G9" s="84">
        <f>'05分類帳'!L23</f>
        <v>23414</v>
      </c>
      <c r="H9" s="85">
        <f>G9/(G13-G8)</f>
        <v>0.08427061326000655</v>
      </c>
    </row>
    <row r="10" spans="1:8" ht="26.25" customHeight="1">
      <c r="A10" s="4" t="s">
        <v>163</v>
      </c>
      <c r="B10" s="84" t="str">
        <f>'05分類帳'!K26</f>
        <v> </v>
      </c>
      <c r="C10" s="202"/>
      <c r="D10" s="4" t="s">
        <v>162</v>
      </c>
      <c r="E10" s="84">
        <f>'05分類帳'!M22</f>
        <v>0</v>
      </c>
      <c r="F10" s="85">
        <f>E10/(E13-E8)</f>
        <v>0</v>
      </c>
      <c r="G10" s="84">
        <f>'05分類帳'!M23</f>
        <v>0</v>
      </c>
      <c r="H10" s="85">
        <f>G10/(G13-G8)</f>
        <v>0</v>
      </c>
    </row>
    <row r="11" spans="1:8" ht="27.75" customHeight="1">
      <c r="A11" s="59"/>
      <c r="B11" s="84">
        <f>'05分類帳'!L26</f>
        <v>0</v>
      </c>
      <c r="C11" s="202"/>
      <c r="D11" s="4" t="s">
        <v>164</v>
      </c>
      <c r="E11" s="84">
        <f>'05分類帳'!N22</f>
        <v>139</v>
      </c>
      <c r="F11" s="85">
        <f>E11/(E13-E8)</f>
        <v>0.0029585798816568047</v>
      </c>
      <c r="G11" s="84">
        <f>'05分類帳'!N23</f>
        <v>11396</v>
      </c>
      <c r="H11" s="85">
        <f>G11/(G13-G8)</f>
        <v>0.04101596945037305</v>
      </c>
    </row>
    <row r="12" spans="1:8" ht="21" customHeight="1">
      <c r="A12" s="4"/>
      <c r="B12" s="84">
        <f>'05分類帳'!M26</f>
        <v>0</v>
      </c>
      <c r="C12" s="204" t="s">
        <v>219</v>
      </c>
      <c r="D12" s="4"/>
      <c r="E12" s="84"/>
      <c r="F12" s="85"/>
      <c r="G12" s="84"/>
      <c r="H12" s="85"/>
    </row>
    <row r="13" spans="1:8" ht="33" customHeight="1">
      <c r="A13" s="4"/>
      <c r="B13" s="84">
        <f>'05分類帳'!N26</f>
        <v>0</v>
      </c>
      <c r="C13" s="228"/>
      <c r="D13" s="4" t="s">
        <v>165</v>
      </c>
      <c r="E13" s="84">
        <f>SUM(E4:E12)</f>
        <v>64116</v>
      </c>
      <c r="F13" s="85">
        <f>(E13-E8)/(E13-E8)</f>
        <v>1</v>
      </c>
      <c r="G13" s="84">
        <f>SUM(G4:G12)</f>
        <v>404687</v>
      </c>
      <c r="H13" s="85">
        <f>(G13-G8)/(G13-G8)</f>
        <v>1</v>
      </c>
    </row>
    <row r="14" spans="1:8" ht="35.25" customHeight="1">
      <c r="A14" s="4" t="s">
        <v>166</v>
      </c>
      <c r="B14" s="84">
        <f>SUM(B5:B13)</f>
        <v>35920</v>
      </c>
      <c r="C14" s="228"/>
      <c r="D14" s="4" t="s">
        <v>167</v>
      </c>
      <c r="E14" s="84">
        <f>'05分類帳'!P23</f>
        <v>200245</v>
      </c>
      <c r="F14" s="85"/>
      <c r="G14" s="84">
        <f>E14</f>
        <v>200245</v>
      </c>
      <c r="H14" s="85"/>
    </row>
    <row r="15" spans="1:8" ht="35.25" customHeight="1">
      <c r="A15" s="4" t="s">
        <v>168</v>
      </c>
      <c r="B15" s="84">
        <f>B14+B4</f>
        <v>264361</v>
      </c>
      <c r="C15" s="228"/>
      <c r="D15" s="4" t="s">
        <v>168</v>
      </c>
      <c r="E15" s="84">
        <f>E13+E14</f>
        <v>264361</v>
      </c>
      <c r="F15" s="86">
        <f>SUM(F4:F11)</f>
        <v>1</v>
      </c>
      <c r="G15" s="84">
        <f>G13+G14</f>
        <v>604932</v>
      </c>
      <c r="H15" s="86">
        <f>SUM(H4:H11)</f>
        <v>0.9999999999999999</v>
      </c>
    </row>
    <row r="16" spans="1:8" ht="74.25" customHeight="1">
      <c r="A16" s="4" t="s">
        <v>169</v>
      </c>
      <c r="B16" s="205" t="s">
        <v>170</v>
      </c>
      <c r="C16" s="205"/>
      <c r="D16" s="205"/>
      <c r="E16" s="205"/>
      <c r="F16" s="205"/>
      <c r="G16" s="205"/>
      <c r="H16" s="205"/>
    </row>
    <row r="17" spans="1:8" ht="27" customHeight="1">
      <c r="A17" s="206" t="s">
        <v>171</v>
      </c>
      <c r="B17" s="206"/>
      <c r="C17" s="206"/>
      <c r="D17" s="206"/>
      <c r="E17" s="206"/>
      <c r="F17" s="206"/>
      <c r="G17" s="206"/>
      <c r="H17" s="206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75" zoomScaleNormal="75" workbookViewId="0" topLeftCell="A1">
      <pane ySplit="3" topLeftCell="BM16" activePane="bottomLeft" state="frozen"/>
      <selection pane="topLeft" activeCell="A1" sqref="A1"/>
      <selection pane="bottomLeft" activeCell="P31" sqref="P31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50390625" style="32" customWidth="1"/>
    <col min="7" max="7" width="9.125" style="32" customWidth="1"/>
    <col min="8" max="8" width="9.75390625" style="32" customWidth="1"/>
    <col min="9" max="9" width="8.625" style="32" customWidth="1"/>
    <col min="10" max="11" width="9.25390625" style="32" customWidth="1"/>
    <col min="12" max="12" width="9.125" style="32" customWidth="1"/>
    <col min="13" max="13" width="9.50390625" style="32" customWidth="1"/>
    <col min="14" max="14" width="11.00390625" style="32" customWidth="1"/>
    <col min="15" max="15" width="10.50390625" style="32" customWidth="1"/>
    <col min="16" max="16" width="11.00390625" style="32" customWidth="1"/>
    <col min="17" max="17" width="9.125" style="32" customWidth="1"/>
    <col min="18" max="16384" width="8.875" style="32" customWidth="1"/>
  </cols>
  <sheetData>
    <row r="1" spans="1:16" ht="33" customHeight="1">
      <c r="A1" s="194" t="str">
        <f>'05分類帳'!A1:I1</f>
        <v>嘉義縣中埔鄉灣潭國民小學</v>
      </c>
      <c r="B1" s="195"/>
      <c r="C1" s="195"/>
      <c r="D1" s="195"/>
      <c r="E1" s="195"/>
      <c r="F1" s="195"/>
      <c r="G1" s="195"/>
      <c r="H1" s="195"/>
      <c r="I1" s="195"/>
      <c r="J1" s="192" t="s">
        <v>318</v>
      </c>
      <c r="K1" s="192"/>
      <c r="L1" s="192"/>
      <c r="M1" s="192"/>
      <c r="N1" s="192"/>
      <c r="O1" s="192"/>
      <c r="P1" s="193"/>
    </row>
    <row r="2" spans="1:16" s="33" customFormat="1" ht="16.5">
      <c r="A2" s="200" t="str">
        <f>'01分類帳'!A2:B2</f>
        <v>103年</v>
      </c>
      <c r="B2" s="200"/>
      <c r="C2" s="200" t="s">
        <v>4</v>
      </c>
      <c r="D2" s="200"/>
      <c r="E2" s="200" t="s">
        <v>12</v>
      </c>
      <c r="F2" s="4" t="s">
        <v>5</v>
      </c>
      <c r="G2" s="200" t="s">
        <v>13</v>
      </c>
      <c r="H2" s="200"/>
      <c r="I2" s="200"/>
      <c r="J2" s="200"/>
      <c r="K2" s="200"/>
      <c r="L2" s="200"/>
      <c r="M2" s="200"/>
      <c r="N2" s="200"/>
      <c r="O2" s="200"/>
      <c r="P2" s="200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200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200"/>
    </row>
    <row r="4" spans="1:16" s="34" customFormat="1" ht="19.5" customHeight="1">
      <c r="A4" s="2">
        <v>6</v>
      </c>
      <c r="B4" s="2">
        <v>1</v>
      </c>
      <c r="C4" s="1" t="s">
        <v>37</v>
      </c>
      <c r="D4" s="1" t="s">
        <v>37</v>
      </c>
      <c r="E4" s="25" t="s">
        <v>46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'05分類帳'!P23</f>
        <v>200245</v>
      </c>
    </row>
    <row r="5" spans="1:16" s="125" customFormat="1" ht="19.5" customHeight="1">
      <c r="A5" s="122">
        <v>6</v>
      </c>
      <c r="B5" s="122">
        <v>11</v>
      </c>
      <c r="C5" s="123" t="s">
        <v>14</v>
      </c>
      <c r="D5" s="123">
        <v>1</v>
      </c>
      <c r="E5" s="124" t="s">
        <v>321</v>
      </c>
      <c r="F5" s="123">
        <v>33770</v>
      </c>
      <c r="G5" s="123"/>
      <c r="H5" s="123"/>
      <c r="I5" s="123"/>
      <c r="J5" s="123"/>
      <c r="K5" s="123"/>
      <c r="L5" s="123"/>
      <c r="M5" s="123"/>
      <c r="N5" s="123"/>
      <c r="O5" s="123">
        <f aca="true" t="shared" si="0" ref="O5:O31">SUM(G5:N5)</f>
        <v>0</v>
      </c>
      <c r="P5" s="123">
        <f aca="true" t="shared" si="1" ref="P5:P28">P4+F5-O5</f>
        <v>234015</v>
      </c>
    </row>
    <row r="6" spans="1:16" s="125" customFormat="1" ht="19.5" customHeight="1">
      <c r="A6" s="122">
        <v>6</v>
      </c>
      <c r="B6" s="122">
        <v>24</v>
      </c>
      <c r="C6" s="123" t="s">
        <v>14</v>
      </c>
      <c r="D6" s="123">
        <v>2</v>
      </c>
      <c r="E6" s="124" t="s">
        <v>326</v>
      </c>
      <c r="F6" s="123">
        <v>97</v>
      </c>
      <c r="G6" s="123"/>
      <c r="H6" s="123"/>
      <c r="I6" s="123"/>
      <c r="J6" s="123"/>
      <c r="K6" s="123"/>
      <c r="L6" s="123"/>
      <c r="M6" s="123"/>
      <c r="N6" s="123"/>
      <c r="O6" s="123">
        <f t="shared" si="0"/>
        <v>0</v>
      </c>
      <c r="P6" s="123">
        <f t="shared" si="1"/>
        <v>234112</v>
      </c>
    </row>
    <row r="7" spans="1:16" s="121" customFormat="1" ht="19.5" customHeight="1">
      <c r="A7" s="118">
        <v>6</v>
      </c>
      <c r="B7" s="118">
        <v>11</v>
      </c>
      <c r="C7" s="119" t="s">
        <v>15</v>
      </c>
      <c r="D7" s="119">
        <v>1</v>
      </c>
      <c r="E7" s="120" t="s">
        <v>319</v>
      </c>
      <c r="F7" s="119"/>
      <c r="G7" s="119"/>
      <c r="H7" s="119"/>
      <c r="I7" s="119"/>
      <c r="J7" s="119"/>
      <c r="K7" s="119"/>
      <c r="L7" s="119"/>
      <c r="M7" s="119"/>
      <c r="N7" s="119">
        <v>1848</v>
      </c>
      <c r="O7" s="119">
        <f t="shared" si="0"/>
        <v>1848</v>
      </c>
      <c r="P7" s="119">
        <f t="shared" si="1"/>
        <v>232264</v>
      </c>
    </row>
    <row r="8" spans="1:16" s="121" customFormat="1" ht="19.5" customHeight="1">
      <c r="A8" s="118">
        <v>6</v>
      </c>
      <c r="B8" s="118">
        <v>11</v>
      </c>
      <c r="C8" s="119" t="s">
        <v>15</v>
      </c>
      <c r="D8" s="119">
        <v>2</v>
      </c>
      <c r="E8" s="120" t="s">
        <v>320</v>
      </c>
      <c r="F8" s="119"/>
      <c r="G8" s="119"/>
      <c r="H8" s="119" t="s">
        <v>48</v>
      </c>
      <c r="I8" s="119"/>
      <c r="J8" s="119"/>
      <c r="K8" s="119"/>
      <c r="L8" s="119">
        <v>583</v>
      </c>
      <c r="M8" s="119"/>
      <c r="N8" s="119"/>
      <c r="O8" s="119">
        <f t="shared" si="0"/>
        <v>583</v>
      </c>
      <c r="P8" s="119">
        <f t="shared" si="1"/>
        <v>231681</v>
      </c>
    </row>
    <row r="9" spans="1:16" s="121" customFormat="1" ht="19.5" customHeight="1">
      <c r="A9" s="118">
        <v>6</v>
      </c>
      <c r="B9" s="118">
        <v>26</v>
      </c>
      <c r="C9" s="119" t="s">
        <v>15</v>
      </c>
      <c r="D9" s="119">
        <v>3</v>
      </c>
      <c r="E9" s="120" t="s">
        <v>322</v>
      </c>
      <c r="F9" s="119"/>
      <c r="G9" s="119"/>
      <c r="H9" s="119">
        <v>1909</v>
      </c>
      <c r="I9" s="119"/>
      <c r="J9" s="119"/>
      <c r="K9" s="119"/>
      <c r="L9" s="119"/>
      <c r="M9" s="119"/>
      <c r="N9" s="119"/>
      <c r="O9" s="119">
        <f t="shared" si="0"/>
        <v>1909</v>
      </c>
      <c r="P9" s="119">
        <f>P8+F9-O9</f>
        <v>229772</v>
      </c>
    </row>
    <row r="10" spans="1:16" s="121" customFormat="1" ht="19.5" customHeight="1">
      <c r="A10" s="118">
        <v>6</v>
      </c>
      <c r="B10" s="118">
        <v>26</v>
      </c>
      <c r="C10" s="119" t="s">
        <v>15</v>
      </c>
      <c r="D10" s="119">
        <v>4</v>
      </c>
      <c r="E10" s="120" t="s">
        <v>323</v>
      </c>
      <c r="F10" s="119"/>
      <c r="G10" s="119"/>
      <c r="H10" s="119"/>
      <c r="I10" s="119"/>
      <c r="J10" s="119"/>
      <c r="K10" s="119"/>
      <c r="L10" s="119"/>
      <c r="M10" s="119"/>
      <c r="N10" s="119">
        <v>390</v>
      </c>
      <c r="O10" s="119">
        <f t="shared" si="0"/>
        <v>390</v>
      </c>
      <c r="P10" s="119">
        <f t="shared" si="1"/>
        <v>229382</v>
      </c>
    </row>
    <row r="11" spans="1:16" s="121" customFormat="1" ht="19.5" customHeight="1">
      <c r="A11" s="118">
        <v>6</v>
      </c>
      <c r="B11" s="118">
        <v>26</v>
      </c>
      <c r="C11" s="119" t="s">
        <v>15</v>
      </c>
      <c r="D11" s="119">
        <v>5</v>
      </c>
      <c r="E11" s="141" t="s">
        <v>322</v>
      </c>
      <c r="F11" s="119"/>
      <c r="G11" s="119"/>
      <c r="H11" s="119">
        <v>2024</v>
      </c>
      <c r="I11" s="119"/>
      <c r="J11" s="119"/>
      <c r="K11" s="119"/>
      <c r="L11" s="119"/>
      <c r="M11" s="119"/>
      <c r="N11" s="119"/>
      <c r="O11" s="119">
        <f t="shared" si="0"/>
        <v>2024</v>
      </c>
      <c r="P11" s="119">
        <f t="shared" si="1"/>
        <v>227358</v>
      </c>
    </row>
    <row r="12" spans="1:16" s="121" customFormat="1" ht="19.5" customHeight="1">
      <c r="A12" s="118">
        <v>6</v>
      </c>
      <c r="B12" s="118">
        <v>26</v>
      </c>
      <c r="C12" s="119" t="s">
        <v>15</v>
      </c>
      <c r="D12" s="119">
        <v>6</v>
      </c>
      <c r="E12" s="121" t="s">
        <v>325</v>
      </c>
      <c r="F12" s="119"/>
      <c r="G12" s="119"/>
      <c r="H12" s="119"/>
      <c r="I12" s="119"/>
      <c r="J12" s="119"/>
      <c r="K12" s="119">
        <v>14950</v>
      </c>
      <c r="L12" s="119"/>
      <c r="M12" s="119"/>
      <c r="N12" s="119"/>
      <c r="O12" s="119">
        <f t="shared" si="0"/>
        <v>14950</v>
      </c>
      <c r="P12" s="119">
        <f t="shared" si="1"/>
        <v>212408</v>
      </c>
    </row>
    <row r="13" spans="1:16" s="121" customFormat="1" ht="19.5" customHeight="1">
      <c r="A13" s="118">
        <v>6</v>
      </c>
      <c r="B13" s="118">
        <v>26</v>
      </c>
      <c r="C13" s="119" t="s">
        <v>15</v>
      </c>
      <c r="D13" s="119">
        <v>7</v>
      </c>
      <c r="E13" s="120" t="s">
        <v>332</v>
      </c>
      <c r="F13" s="119"/>
      <c r="G13" s="119">
        <v>352</v>
      </c>
      <c r="H13" s="119"/>
      <c r="I13" s="119"/>
      <c r="J13" s="119"/>
      <c r="K13" s="119"/>
      <c r="L13" s="119"/>
      <c r="M13" s="119"/>
      <c r="N13" s="119"/>
      <c r="O13" s="119">
        <f t="shared" si="0"/>
        <v>352</v>
      </c>
      <c r="P13" s="119">
        <f t="shared" si="1"/>
        <v>212056</v>
      </c>
    </row>
    <row r="14" spans="1:16" s="121" customFormat="1" ht="19.5" customHeight="1">
      <c r="A14" s="118">
        <v>6</v>
      </c>
      <c r="B14" s="118">
        <v>26</v>
      </c>
      <c r="C14" s="119" t="s">
        <v>15</v>
      </c>
      <c r="D14" s="119">
        <v>8</v>
      </c>
      <c r="E14" s="120" t="s">
        <v>329</v>
      </c>
      <c r="F14" s="119"/>
      <c r="G14" s="119"/>
      <c r="H14" s="119">
        <v>9415</v>
      </c>
      <c r="I14" s="119"/>
      <c r="J14" s="119"/>
      <c r="K14" s="119"/>
      <c r="L14" s="119"/>
      <c r="M14" s="119"/>
      <c r="N14" s="119"/>
      <c r="O14" s="119">
        <f t="shared" si="0"/>
        <v>9415</v>
      </c>
      <c r="P14" s="119">
        <f t="shared" si="1"/>
        <v>202641</v>
      </c>
    </row>
    <row r="15" spans="1:16" s="121" customFormat="1" ht="19.5" customHeight="1">
      <c r="A15" s="118">
        <v>6</v>
      </c>
      <c r="B15" s="118">
        <v>26</v>
      </c>
      <c r="C15" s="119" t="s">
        <v>15</v>
      </c>
      <c r="D15" s="119">
        <v>9</v>
      </c>
      <c r="E15" s="120" t="s">
        <v>330</v>
      </c>
      <c r="F15" s="119"/>
      <c r="G15" s="119"/>
      <c r="H15" s="119">
        <v>9170</v>
      </c>
      <c r="I15" s="119"/>
      <c r="J15" s="119"/>
      <c r="K15" s="119"/>
      <c r="L15" s="119"/>
      <c r="M15" s="119"/>
      <c r="N15" s="119"/>
      <c r="O15" s="119">
        <f t="shared" si="0"/>
        <v>9170</v>
      </c>
      <c r="P15" s="119">
        <f t="shared" si="1"/>
        <v>193471</v>
      </c>
    </row>
    <row r="16" spans="1:16" s="121" customFormat="1" ht="19.5" customHeight="1">
      <c r="A16" s="118">
        <v>6</v>
      </c>
      <c r="B16" s="118">
        <v>26</v>
      </c>
      <c r="C16" s="119" t="s">
        <v>15</v>
      </c>
      <c r="D16" s="119">
        <v>10</v>
      </c>
      <c r="E16" s="149" t="s">
        <v>331</v>
      </c>
      <c r="F16" s="119"/>
      <c r="G16" s="119"/>
      <c r="H16" s="119">
        <v>2378</v>
      </c>
      <c r="I16" s="119"/>
      <c r="J16" s="119"/>
      <c r="K16" s="119"/>
      <c r="L16" s="119"/>
      <c r="M16" s="119"/>
      <c r="N16" s="119"/>
      <c r="O16" s="119">
        <f t="shared" si="0"/>
        <v>2378</v>
      </c>
      <c r="P16" s="119">
        <f t="shared" si="1"/>
        <v>191093</v>
      </c>
    </row>
    <row r="17" spans="1:16" s="121" customFormat="1" ht="19.5" customHeight="1">
      <c r="A17" s="118">
        <v>6</v>
      </c>
      <c r="B17" s="118">
        <v>26</v>
      </c>
      <c r="C17" s="119" t="s">
        <v>15</v>
      </c>
      <c r="D17" s="119">
        <v>11</v>
      </c>
      <c r="E17" s="149" t="s">
        <v>298</v>
      </c>
      <c r="F17" s="119"/>
      <c r="G17" s="119"/>
      <c r="H17" s="119">
        <v>2539</v>
      </c>
      <c r="I17" s="119"/>
      <c r="J17" s="119"/>
      <c r="K17" s="119"/>
      <c r="L17" s="119"/>
      <c r="M17" s="119"/>
      <c r="N17" s="119"/>
      <c r="O17" s="119">
        <f t="shared" si="0"/>
        <v>2539</v>
      </c>
      <c r="P17" s="119">
        <f t="shared" si="1"/>
        <v>188554</v>
      </c>
    </row>
    <row r="18" spans="1:16" s="121" customFormat="1" ht="19.5" customHeight="1">
      <c r="A18" s="118">
        <v>6</v>
      </c>
      <c r="B18" s="118">
        <v>26</v>
      </c>
      <c r="C18" s="119" t="s">
        <v>15</v>
      </c>
      <c r="D18" s="119">
        <v>12</v>
      </c>
      <c r="E18" s="149" t="s">
        <v>214</v>
      </c>
      <c r="F18" s="119"/>
      <c r="G18" s="119"/>
      <c r="H18" s="119"/>
      <c r="I18" s="119">
        <v>850</v>
      </c>
      <c r="J18" s="119"/>
      <c r="K18" s="119"/>
      <c r="L18" s="119"/>
      <c r="M18" s="119"/>
      <c r="N18" s="119"/>
      <c r="O18" s="119">
        <f t="shared" si="0"/>
        <v>850</v>
      </c>
      <c r="P18" s="119">
        <f t="shared" si="1"/>
        <v>187704</v>
      </c>
    </row>
    <row r="19" spans="1:16" s="121" customFormat="1" ht="19.5" customHeight="1">
      <c r="A19" s="118">
        <v>6</v>
      </c>
      <c r="B19" s="118">
        <v>26</v>
      </c>
      <c r="C19" s="119" t="s">
        <v>15</v>
      </c>
      <c r="D19" s="119">
        <v>13</v>
      </c>
      <c r="E19" s="149" t="s">
        <v>214</v>
      </c>
      <c r="F19" s="119"/>
      <c r="G19" s="119"/>
      <c r="H19" s="119"/>
      <c r="I19" s="119">
        <v>850</v>
      </c>
      <c r="J19" s="119"/>
      <c r="K19" s="119"/>
      <c r="L19" s="119"/>
      <c r="M19" s="119"/>
      <c r="N19" s="119"/>
      <c r="O19" s="119">
        <f t="shared" si="0"/>
        <v>850</v>
      </c>
      <c r="P19" s="119">
        <f t="shared" si="1"/>
        <v>186854</v>
      </c>
    </row>
    <row r="20" spans="1:16" s="121" customFormat="1" ht="19.5" customHeight="1">
      <c r="A20" s="118">
        <v>6</v>
      </c>
      <c r="B20" s="118">
        <v>26</v>
      </c>
      <c r="C20" s="119" t="s">
        <v>15</v>
      </c>
      <c r="D20" s="119">
        <v>14</v>
      </c>
      <c r="E20" s="149" t="s">
        <v>337</v>
      </c>
      <c r="F20" s="119"/>
      <c r="G20" s="119"/>
      <c r="H20" s="119"/>
      <c r="I20" s="119"/>
      <c r="J20" s="119">
        <v>545</v>
      </c>
      <c r="K20" s="119"/>
      <c r="L20" s="119"/>
      <c r="M20" s="119"/>
      <c r="N20" s="119"/>
      <c r="O20" s="119">
        <f t="shared" si="0"/>
        <v>545</v>
      </c>
      <c r="P20" s="119">
        <f t="shared" si="1"/>
        <v>186309</v>
      </c>
    </row>
    <row r="21" spans="1:16" s="121" customFormat="1" ht="19.5" customHeight="1">
      <c r="A21" s="118">
        <v>6</v>
      </c>
      <c r="B21" s="118">
        <v>27</v>
      </c>
      <c r="C21" s="119" t="s">
        <v>15</v>
      </c>
      <c r="D21" s="119">
        <v>15</v>
      </c>
      <c r="E21" s="149" t="s">
        <v>333</v>
      </c>
      <c r="F21" s="119"/>
      <c r="G21" s="119">
        <v>315</v>
      </c>
      <c r="H21" s="119"/>
      <c r="I21" s="119"/>
      <c r="J21" s="119"/>
      <c r="K21" s="119"/>
      <c r="L21" s="119"/>
      <c r="M21" s="119"/>
      <c r="N21" s="119"/>
      <c r="O21" s="119">
        <f t="shared" si="0"/>
        <v>315</v>
      </c>
      <c r="P21" s="119">
        <f t="shared" si="1"/>
        <v>185994</v>
      </c>
    </row>
    <row r="22" spans="1:16" s="121" customFormat="1" ht="19.5" customHeight="1">
      <c r="A22" s="118">
        <v>6</v>
      </c>
      <c r="B22" s="118">
        <v>27</v>
      </c>
      <c r="C22" s="119" t="s">
        <v>15</v>
      </c>
      <c r="D22" s="119">
        <v>16</v>
      </c>
      <c r="E22" s="149" t="s">
        <v>333</v>
      </c>
      <c r="F22" s="119"/>
      <c r="G22" s="119">
        <v>315</v>
      </c>
      <c r="H22" s="119"/>
      <c r="I22" s="119"/>
      <c r="J22" s="119"/>
      <c r="K22" s="119"/>
      <c r="L22" s="119"/>
      <c r="M22" s="119"/>
      <c r="N22" s="119"/>
      <c r="O22" s="119">
        <f t="shared" si="0"/>
        <v>315</v>
      </c>
      <c r="P22" s="119">
        <f t="shared" si="1"/>
        <v>185679</v>
      </c>
    </row>
    <row r="23" spans="1:16" s="121" customFormat="1" ht="19.5" customHeight="1">
      <c r="A23" s="118">
        <v>6</v>
      </c>
      <c r="B23" s="118">
        <v>27</v>
      </c>
      <c r="C23" s="119" t="s">
        <v>15</v>
      </c>
      <c r="D23" s="119">
        <v>17</v>
      </c>
      <c r="E23" s="149" t="s">
        <v>334</v>
      </c>
      <c r="F23" s="119"/>
      <c r="G23" s="119"/>
      <c r="H23" s="119">
        <v>1479</v>
      </c>
      <c r="I23" s="119"/>
      <c r="J23" s="119"/>
      <c r="K23" s="119"/>
      <c r="L23" s="119"/>
      <c r="M23" s="119"/>
      <c r="N23" s="119"/>
      <c r="O23" s="119">
        <f t="shared" si="0"/>
        <v>1479</v>
      </c>
      <c r="P23" s="119">
        <f t="shared" si="1"/>
        <v>184200</v>
      </c>
    </row>
    <row r="24" spans="1:16" s="121" customFormat="1" ht="19.5" customHeight="1">
      <c r="A24" s="118">
        <v>6</v>
      </c>
      <c r="B24" s="118">
        <v>27</v>
      </c>
      <c r="C24" s="119" t="s">
        <v>15</v>
      </c>
      <c r="D24" s="119">
        <v>18</v>
      </c>
      <c r="E24" s="149" t="s">
        <v>335</v>
      </c>
      <c r="F24" s="119"/>
      <c r="G24" s="119"/>
      <c r="H24" s="119">
        <v>10413</v>
      </c>
      <c r="I24" s="119"/>
      <c r="J24" s="119"/>
      <c r="K24" s="119"/>
      <c r="L24" s="119"/>
      <c r="M24" s="119"/>
      <c r="N24" s="119"/>
      <c r="O24" s="119">
        <f t="shared" si="0"/>
        <v>10413</v>
      </c>
      <c r="P24" s="119">
        <f t="shared" si="1"/>
        <v>173787</v>
      </c>
    </row>
    <row r="25" spans="1:16" s="121" customFormat="1" ht="19.5" customHeight="1">
      <c r="A25" s="118">
        <v>6</v>
      </c>
      <c r="B25" s="118">
        <v>27</v>
      </c>
      <c r="C25" s="119" t="s">
        <v>15</v>
      </c>
      <c r="D25" s="119">
        <v>19</v>
      </c>
      <c r="E25" s="149" t="s">
        <v>336</v>
      </c>
      <c r="F25" s="119"/>
      <c r="G25" s="119"/>
      <c r="H25" s="119">
        <v>8820</v>
      </c>
      <c r="I25" s="119"/>
      <c r="J25" s="119"/>
      <c r="K25" s="119"/>
      <c r="L25" s="119"/>
      <c r="M25" s="119"/>
      <c r="N25" s="119"/>
      <c r="O25" s="119">
        <f t="shared" si="0"/>
        <v>8820</v>
      </c>
      <c r="P25" s="119">
        <f t="shared" si="1"/>
        <v>164967</v>
      </c>
    </row>
    <row r="26" spans="1:16" s="121" customFormat="1" ht="19.5" customHeight="1">
      <c r="A26" s="118">
        <v>6</v>
      </c>
      <c r="B26" s="118">
        <v>27</v>
      </c>
      <c r="C26" s="119" t="s">
        <v>15</v>
      </c>
      <c r="D26" s="119">
        <v>20</v>
      </c>
      <c r="E26" s="149" t="s">
        <v>298</v>
      </c>
      <c r="F26" s="119"/>
      <c r="G26" s="119"/>
      <c r="H26" s="119">
        <v>3292</v>
      </c>
      <c r="I26" s="119"/>
      <c r="J26" s="119"/>
      <c r="K26" s="119"/>
      <c r="L26" s="119"/>
      <c r="M26" s="119"/>
      <c r="N26" s="119"/>
      <c r="O26" s="119">
        <f t="shared" si="0"/>
        <v>3292</v>
      </c>
      <c r="P26" s="119">
        <f t="shared" si="1"/>
        <v>161675</v>
      </c>
    </row>
    <row r="27" spans="1:16" s="121" customFormat="1" ht="19.5" customHeight="1">
      <c r="A27" s="118">
        <v>6</v>
      </c>
      <c r="B27" s="118">
        <v>27</v>
      </c>
      <c r="C27" s="119" t="s">
        <v>15</v>
      </c>
      <c r="D27" s="119">
        <v>21</v>
      </c>
      <c r="E27" s="149" t="s">
        <v>298</v>
      </c>
      <c r="F27" s="119"/>
      <c r="G27" s="119"/>
      <c r="H27" s="119">
        <v>2128</v>
      </c>
      <c r="I27" s="119"/>
      <c r="J27" s="119"/>
      <c r="K27" s="119"/>
      <c r="L27" s="119"/>
      <c r="M27" s="119"/>
      <c r="N27" s="119"/>
      <c r="O27" s="119">
        <f t="shared" si="0"/>
        <v>2128</v>
      </c>
      <c r="P27" s="119">
        <f t="shared" si="1"/>
        <v>159547</v>
      </c>
    </row>
    <row r="28" spans="1:16" s="121" customFormat="1" ht="19.5" customHeight="1">
      <c r="A28" s="118">
        <v>6</v>
      </c>
      <c r="B28" s="118">
        <v>27</v>
      </c>
      <c r="C28" s="119" t="s">
        <v>15</v>
      </c>
      <c r="D28" s="119">
        <v>22</v>
      </c>
      <c r="E28" s="149" t="s">
        <v>338</v>
      </c>
      <c r="F28" s="119"/>
      <c r="G28" s="119"/>
      <c r="H28" s="119"/>
      <c r="I28" s="119"/>
      <c r="J28" s="119">
        <v>1200</v>
      </c>
      <c r="K28" s="119"/>
      <c r="L28" s="119"/>
      <c r="M28" s="119"/>
      <c r="N28" s="119"/>
      <c r="O28" s="119">
        <f t="shared" si="0"/>
        <v>1200</v>
      </c>
      <c r="P28" s="119">
        <f t="shared" si="1"/>
        <v>158347</v>
      </c>
    </row>
    <row r="29" spans="1:16" s="121" customFormat="1" ht="19.5" customHeight="1">
      <c r="A29" s="118">
        <v>6</v>
      </c>
      <c r="B29" s="118">
        <v>27</v>
      </c>
      <c r="C29" s="119" t="s">
        <v>15</v>
      </c>
      <c r="D29" s="119">
        <v>23</v>
      </c>
      <c r="E29" s="149" t="s">
        <v>339</v>
      </c>
      <c r="F29" s="119"/>
      <c r="G29" s="119"/>
      <c r="H29" s="119">
        <v>2300</v>
      </c>
      <c r="I29" s="119"/>
      <c r="J29" s="119"/>
      <c r="K29" s="119"/>
      <c r="L29" s="119"/>
      <c r="M29" s="119"/>
      <c r="N29" s="119"/>
      <c r="O29" s="119">
        <f>SUM(G29:N29)</f>
        <v>2300</v>
      </c>
      <c r="P29" s="119">
        <f>P28+F29-O29</f>
        <v>156047</v>
      </c>
    </row>
    <row r="30" spans="1:16" s="35" customFormat="1" ht="19.5" customHeight="1">
      <c r="A30" s="36"/>
      <c r="B30" s="36"/>
      <c r="C30" s="37"/>
      <c r="D30" s="15"/>
      <c r="E30" s="14" t="s">
        <v>31</v>
      </c>
      <c r="F30" s="15">
        <f>SUM(F5:F16)</f>
        <v>33867</v>
      </c>
      <c r="G30" s="15">
        <f>SUM(G5:G29)</f>
        <v>982</v>
      </c>
      <c r="H30" s="15">
        <f>SUM(H5:H29)</f>
        <v>55867</v>
      </c>
      <c r="I30" s="15">
        <f>SUM(I5:I28)</f>
        <v>1700</v>
      </c>
      <c r="J30" s="15">
        <f>SUM(J5:J28)</f>
        <v>1745</v>
      </c>
      <c r="K30" s="15">
        <f>SUM(K5:K17)</f>
        <v>14950</v>
      </c>
      <c r="L30" s="15">
        <f>SUM(L5:L17)</f>
        <v>583</v>
      </c>
      <c r="M30" s="15">
        <f>SUM(M5:M17)</f>
        <v>0</v>
      </c>
      <c r="N30" s="15">
        <f>SUM(N5:N17)</f>
        <v>2238</v>
      </c>
      <c r="O30" s="15">
        <f t="shared" si="0"/>
        <v>78065</v>
      </c>
      <c r="P30" s="1">
        <f>F30-O30</f>
        <v>-44198</v>
      </c>
    </row>
    <row r="31" spans="1:16" s="35" customFormat="1" ht="24.75" customHeight="1">
      <c r="A31" s="36"/>
      <c r="B31" s="36"/>
      <c r="C31" s="37"/>
      <c r="D31" s="15"/>
      <c r="E31" s="14" t="s">
        <v>32</v>
      </c>
      <c r="F31" s="15">
        <f>'05分類帳'!F23+'06分類帳'!F30</f>
        <v>638799</v>
      </c>
      <c r="G31" s="15">
        <f>'05分類帳'!G23+'06分類帳'!G30</f>
        <v>36456</v>
      </c>
      <c r="H31" s="15">
        <f>'05分類帳'!H23+'06分類帳'!H30</f>
        <v>253094</v>
      </c>
      <c r="I31" s="15">
        <f>'05分類帳'!I23+'06分類帳'!I30</f>
        <v>8260</v>
      </c>
      <c r="J31" s="15">
        <f>'05分類帳'!J23+'06分類帳'!J30</f>
        <v>5517</v>
      </c>
      <c r="K31" s="15">
        <f>'05分類帳'!K23+'06分類帳'!K30</f>
        <v>141794</v>
      </c>
      <c r="L31" s="15">
        <f>'05分類帳'!L23+'06分類帳'!L30</f>
        <v>23997</v>
      </c>
      <c r="M31" s="15">
        <f>'05分類帳'!M23+'06分類帳'!M30</f>
        <v>0</v>
      </c>
      <c r="N31" s="15">
        <f>'05分類帳'!N23+'06分類帳'!N30</f>
        <v>13634</v>
      </c>
      <c r="O31" s="15">
        <f t="shared" si="0"/>
        <v>482752</v>
      </c>
      <c r="P31" s="15">
        <f>F31-O31</f>
        <v>156047</v>
      </c>
    </row>
    <row r="32" spans="1:16" ht="1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</row>
    <row r="33" spans="1:16" s="33" customFormat="1" ht="51" customHeight="1">
      <c r="A33" s="39"/>
      <c r="B33" s="39"/>
      <c r="C33" s="39"/>
      <c r="D33" s="39"/>
      <c r="E33" s="59" t="s">
        <v>194</v>
      </c>
      <c r="F33" s="5" t="s">
        <v>42</v>
      </c>
      <c r="G33" s="5" t="s">
        <v>86</v>
      </c>
      <c r="H33" s="5" t="s">
        <v>207</v>
      </c>
      <c r="I33" s="5" t="s">
        <v>193</v>
      </c>
      <c r="J33" s="5" t="s">
        <v>210</v>
      </c>
      <c r="K33" s="5" t="s">
        <v>45</v>
      </c>
      <c r="L33" s="5"/>
      <c r="M33" s="5"/>
      <c r="N33" s="5"/>
      <c r="O33" s="196" t="s">
        <v>189</v>
      </c>
      <c r="P33" s="197"/>
    </row>
    <row r="34" spans="1:16" ht="34.5" customHeight="1">
      <c r="A34" s="38"/>
      <c r="B34" s="38"/>
      <c r="C34" s="38"/>
      <c r="D34" s="38"/>
      <c r="E34" s="29"/>
      <c r="F34" s="92">
        <v>33770</v>
      </c>
      <c r="G34" s="92"/>
      <c r="H34" s="92"/>
      <c r="I34" s="31"/>
      <c r="J34" s="31"/>
      <c r="K34" s="30">
        <f>F6</f>
        <v>97</v>
      </c>
      <c r="L34" s="30"/>
      <c r="M34" s="93"/>
      <c r="N34" s="93"/>
      <c r="O34" s="198">
        <f>SUM(F34:N34)</f>
        <v>33867</v>
      </c>
      <c r="P34" s="199"/>
    </row>
  </sheetData>
  <mergeCells count="9">
    <mergeCell ref="J1:P1"/>
    <mergeCell ref="A1:I1"/>
    <mergeCell ref="O33:P33"/>
    <mergeCell ref="O34:P34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fitToHeight="1" fitToWidth="1" horizontalDpi="600" verticalDpi="600" orientation="landscape" paperSize="9" scale="69" r:id="rId1"/>
  <headerFooter alignWithMargins="0">
    <oddFooter>&amp;C第 &amp;P 頁，共 &amp;N 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E14" sqref="E14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7.8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33" customHeight="1">
      <c r="A1" s="208" t="str">
        <f>'05結算'!A1:C1</f>
        <v>   嘉義縣中埔鄉灣潭國民小學</v>
      </c>
      <c r="B1" s="208"/>
      <c r="C1" s="208"/>
      <c r="D1" s="207" t="s">
        <v>340</v>
      </c>
      <c r="E1" s="207"/>
      <c r="F1" s="207"/>
      <c r="G1" s="207"/>
      <c r="H1" s="207"/>
    </row>
    <row r="2" spans="1:8" ht="25.5" customHeight="1">
      <c r="A2" s="200" t="s">
        <v>97</v>
      </c>
      <c r="B2" s="200"/>
      <c r="C2" s="200"/>
      <c r="D2" s="200" t="s">
        <v>98</v>
      </c>
      <c r="E2" s="200"/>
      <c r="F2" s="200"/>
      <c r="G2" s="200" t="s">
        <v>75</v>
      </c>
      <c r="H2" s="200"/>
    </row>
    <row r="3" spans="1:8" ht="25.5" customHeight="1">
      <c r="A3" s="4" t="s">
        <v>99</v>
      </c>
      <c r="B3" s="83" t="s">
        <v>100</v>
      </c>
      <c r="C3" s="4" t="s">
        <v>101</v>
      </c>
      <c r="D3" s="4" t="s">
        <v>102</v>
      </c>
      <c r="E3" s="83" t="s">
        <v>103</v>
      </c>
      <c r="F3" s="4" t="s">
        <v>70</v>
      </c>
      <c r="G3" s="83" t="s">
        <v>103</v>
      </c>
      <c r="H3" s="4" t="s">
        <v>70</v>
      </c>
    </row>
    <row r="4" spans="1:8" ht="25.5" customHeight="1">
      <c r="A4" s="4" t="s">
        <v>82</v>
      </c>
      <c r="B4" s="84">
        <f>'06分類帳'!P4</f>
        <v>200245</v>
      </c>
      <c r="C4" s="205" t="s">
        <v>342</v>
      </c>
      <c r="D4" s="4" t="s">
        <v>156</v>
      </c>
      <c r="E4" s="84">
        <f>'06分類帳'!G30</f>
        <v>982</v>
      </c>
      <c r="F4" s="85">
        <f>E4/(E13-E8)</f>
        <v>0.015558900419868495</v>
      </c>
      <c r="G4" s="84">
        <f>'06分類帳'!G31</f>
        <v>36456</v>
      </c>
      <c r="H4" s="85">
        <f>G4/(G13-G8)</f>
        <v>0.1069222602197338</v>
      </c>
    </row>
    <row r="5" spans="1:8" ht="25.5" customHeight="1">
      <c r="A5" s="4" t="s">
        <v>84</v>
      </c>
      <c r="B5" s="84">
        <f>'06分類帳'!F34</f>
        <v>33770</v>
      </c>
      <c r="C5" s="205"/>
      <c r="D5" s="4" t="s">
        <v>157</v>
      </c>
      <c r="E5" s="84">
        <f>'06分類帳'!H30</f>
        <v>55867</v>
      </c>
      <c r="F5" s="85">
        <f>E5/(E13-E8)</f>
        <v>0.8851620058623149</v>
      </c>
      <c r="G5" s="84">
        <f>'06分類帳'!H31</f>
        <v>253094</v>
      </c>
      <c r="H5" s="85">
        <f>G5/(G13-G8)</f>
        <v>0.7423025709911485</v>
      </c>
    </row>
    <row r="6" spans="1:8" ht="29.25" customHeight="1">
      <c r="A6" s="5" t="s">
        <v>86</v>
      </c>
      <c r="B6" s="84">
        <f>'06分類帳'!G34</f>
        <v>0</v>
      </c>
      <c r="C6" s="205"/>
      <c r="D6" s="4" t="s">
        <v>158</v>
      </c>
      <c r="E6" s="84">
        <f>'06分類帳'!I30</f>
        <v>1700</v>
      </c>
      <c r="F6" s="85">
        <f>E6/(E13-E8)</f>
        <v>0.026934959993662362</v>
      </c>
      <c r="G6" s="84">
        <f>'06分類帳'!I31</f>
        <v>8260</v>
      </c>
      <c r="H6" s="85">
        <f>G6/(G13-G8)</f>
        <v>0.02422585773027763</v>
      </c>
    </row>
    <row r="7" spans="1:8" ht="33" customHeight="1">
      <c r="A7" s="95" t="s">
        <v>207</v>
      </c>
      <c r="B7" s="84">
        <f>'06分類帳'!H34</f>
        <v>0</v>
      </c>
      <c r="C7" s="205"/>
      <c r="D7" s="4" t="s">
        <v>159</v>
      </c>
      <c r="E7" s="84">
        <f>'06分類帳'!J30</f>
        <v>1745</v>
      </c>
      <c r="F7" s="85">
        <f>E7/(E13-E8)</f>
        <v>0.027647944228788718</v>
      </c>
      <c r="G7" s="84">
        <f>'06分類帳'!J31</f>
        <v>5517</v>
      </c>
      <c r="H7" s="85">
        <f>G7/(G13-G8)</f>
        <v>0.01618087858328592</v>
      </c>
    </row>
    <row r="8" spans="1:8" ht="33" customHeight="1">
      <c r="A8" s="95" t="s">
        <v>192</v>
      </c>
      <c r="B8" s="84">
        <f>'06分類帳'!I34</f>
        <v>0</v>
      </c>
      <c r="C8" s="205"/>
      <c r="D8" s="4" t="s">
        <v>160</v>
      </c>
      <c r="E8" s="84">
        <f>'06分類帳'!K30</f>
        <v>14950</v>
      </c>
      <c r="F8" s="85"/>
      <c r="G8" s="84">
        <f>'06分類帳'!K31</f>
        <v>141794</v>
      </c>
      <c r="H8" s="85"/>
    </row>
    <row r="9" spans="1:8" ht="32.25" customHeight="1">
      <c r="A9" s="59" t="s">
        <v>210</v>
      </c>
      <c r="B9" s="84">
        <f>'06分類帳'!J34</f>
        <v>0</v>
      </c>
      <c r="C9" s="205"/>
      <c r="D9" s="4" t="s">
        <v>161</v>
      </c>
      <c r="E9" s="84">
        <f>'06分類帳'!L30</f>
        <v>583</v>
      </c>
      <c r="F9" s="85">
        <f>E9/(E13-E8)</f>
        <v>0.009237106868414799</v>
      </c>
      <c r="G9" s="84">
        <f>'06分類帳'!L31</f>
        <v>23997</v>
      </c>
      <c r="H9" s="85">
        <f>G9/(G13-G8)</f>
        <v>0.07038110265780537</v>
      </c>
    </row>
    <row r="10" spans="1:8" ht="30" customHeight="1">
      <c r="A10" s="4" t="s">
        <v>163</v>
      </c>
      <c r="B10" s="84">
        <f>'06分類帳'!K34</f>
        <v>97</v>
      </c>
      <c r="C10" s="205"/>
      <c r="D10" s="4" t="s">
        <v>162</v>
      </c>
      <c r="E10" s="84">
        <f>'06分類帳'!M30</f>
        <v>0</v>
      </c>
      <c r="F10" s="85">
        <f>E10/(E13-E8)</f>
        <v>0</v>
      </c>
      <c r="G10" s="84">
        <f>'06分類帳'!M31</f>
        <v>0</v>
      </c>
      <c r="H10" s="85">
        <f>G10/(G13-G8)</f>
        <v>0</v>
      </c>
    </row>
    <row r="11" spans="1:8" ht="26.25" customHeight="1">
      <c r="A11" s="59"/>
      <c r="B11" s="84">
        <f>'06分類帳'!L34</f>
        <v>0</v>
      </c>
      <c r="C11" s="201"/>
      <c r="D11" s="4" t="s">
        <v>164</v>
      </c>
      <c r="E11" s="84">
        <f>'06分類帳'!N30</f>
        <v>2238</v>
      </c>
      <c r="F11" s="85">
        <f>E11/(E13-E8)</f>
        <v>0.03545908262695081</v>
      </c>
      <c r="G11" s="84">
        <f>'06分類帳'!N31</f>
        <v>13634</v>
      </c>
      <c r="H11" s="85">
        <f>G11/(G13-G8)</f>
        <v>0.039987329817748815</v>
      </c>
    </row>
    <row r="12" spans="1:8" ht="18.75" customHeight="1">
      <c r="A12" s="4"/>
      <c r="B12" s="84">
        <f>'06分類帳'!M34</f>
        <v>0</v>
      </c>
      <c r="C12" s="204" t="s">
        <v>90</v>
      </c>
      <c r="D12" s="4"/>
      <c r="E12" s="84"/>
      <c r="F12" s="85"/>
      <c r="G12" s="84"/>
      <c r="H12" s="85"/>
    </row>
    <row r="13" spans="1:8" ht="25.5" customHeight="1">
      <c r="A13" s="4"/>
      <c r="B13" s="84">
        <f>'06分類帳'!N34</f>
        <v>0</v>
      </c>
      <c r="C13" s="228"/>
      <c r="D13" s="4" t="s">
        <v>165</v>
      </c>
      <c r="E13" s="84">
        <f>SUM(E4:E12)</f>
        <v>78065</v>
      </c>
      <c r="F13" s="85">
        <f>(E13-E8)/(E13-E8)</f>
        <v>1</v>
      </c>
      <c r="G13" s="84">
        <f>SUM(G4:G12)</f>
        <v>482752</v>
      </c>
      <c r="H13" s="85">
        <f>(G13-G8)/(G13-G8)</f>
        <v>1</v>
      </c>
    </row>
    <row r="14" spans="1:8" ht="25.5" customHeight="1">
      <c r="A14" s="4" t="s">
        <v>166</v>
      </c>
      <c r="B14" s="84">
        <f>SUM(B5:B13)</f>
        <v>33867</v>
      </c>
      <c r="C14" s="228"/>
      <c r="D14" s="4" t="s">
        <v>167</v>
      </c>
      <c r="E14" s="84">
        <f>'06分類帳'!P31</f>
        <v>156047</v>
      </c>
      <c r="F14" s="85"/>
      <c r="G14" s="84">
        <f>E14</f>
        <v>156047</v>
      </c>
      <c r="H14" s="85"/>
    </row>
    <row r="15" spans="1:8" ht="25.5" customHeight="1">
      <c r="A15" s="4" t="s">
        <v>168</v>
      </c>
      <c r="B15" s="84">
        <f>B14+B4</f>
        <v>234112</v>
      </c>
      <c r="C15" s="228"/>
      <c r="D15" s="4" t="s">
        <v>168</v>
      </c>
      <c r="E15" s="84">
        <f>E13+E14</f>
        <v>234112</v>
      </c>
      <c r="F15" s="86">
        <f>SUM(F4:F11)</f>
        <v>1</v>
      </c>
      <c r="G15" s="84">
        <f>G13+G14</f>
        <v>638799</v>
      </c>
      <c r="H15" s="86">
        <f>SUM(H4:H11)</f>
        <v>1</v>
      </c>
    </row>
    <row r="16" spans="1:8" ht="55.5" customHeight="1">
      <c r="A16" s="4" t="s">
        <v>169</v>
      </c>
      <c r="B16" s="205" t="s">
        <v>170</v>
      </c>
      <c r="C16" s="205"/>
      <c r="D16" s="205"/>
      <c r="E16" s="205"/>
      <c r="F16" s="205"/>
      <c r="G16" s="205"/>
      <c r="H16" s="205"/>
    </row>
    <row r="17" spans="1:8" ht="27" customHeight="1">
      <c r="A17" s="206" t="s">
        <v>173</v>
      </c>
      <c r="B17" s="206"/>
      <c r="C17" s="206"/>
      <c r="D17" s="206"/>
      <c r="E17" s="206"/>
      <c r="F17" s="206"/>
      <c r="G17" s="206"/>
      <c r="H17" s="206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72" right="0.17" top="0.5905511811023623" bottom="0.3937007874015748" header="0.5118110236220472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J8" sqref="J8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9.75390625" style="32" customWidth="1"/>
    <col min="7" max="7" width="9.125" style="32" customWidth="1"/>
    <col min="8" max="8" width="10.125" style="32" customWidth="1"/>
    <col min="9" max="10" width="9.125" style="32" customWidth="1"/>
    <col min="11" max="12" width="9.25390625" style="32" customWidth="1"/>
    <col min="13" max="13" width="9.625" style="32" customWidth="1"/>
    <col min="14" max="14" width="8.625" style="32" customWidth="1"/>
    <col min="15" max="15" width="10.625" style="32" customWidth="1"/>
    <col min="16" max="16" width="11.00390625" style="32" customWidth="1"/>
    <col min="17" max="16384" width="8.875" style="32" customWidth="1"/>
  </cols>
  <sheetData>
    <row r="1" spans="1:16" ht="33" customHeight="1">
      <c r="A1" s="194" t="s">
        <v>212</v>
      </c>
      <c r="B1" s="195"/>
      <c r="C1" s="195"/>
      <c r="D1" s="195"/>
      <c r="E1" s="195"/>
      <c r="F1" s="195"/>
      <c r="G1" s="195"/>
      <c r="H1" s="195"/>
      <c r="I1" s="195"/>
      <c r="J1" s="192" t="s">
        <v>343</v>
      </c>
      <c r="K1" s="192"/>
      <c r="L1" s="192"/>
      <c r="M1" s="192"/>
      <c r="N1" s="192"/>
      <c r="O1" s="192"/>
      <c r="P1" s="193"/>
    </row>
    <row r="2" spans="1:16" s="33" customFormat="1" ht="16.5">
      <c r="A2" s="200" t="s">
        <v>217</v>
      </c>
      <c r="B2" s="200"/>
      <c r="C2" s="200" t="s">
        <v>4</v>
      </c>
      <c r="D2" s="200"/>
      <c r="E2" s="200" t="s">
        <v>12</v>
      </c>
      <c r="F2" s="4" t="s">
        <v>5</v>
      </c>
      <c r="G2" s="200" t="s">
        <v>49</v>
      </c>
      <c r="H2" s="200"/>
      <c r="I2" s="200"/>
      <c r="J2" s="200"/>
      <c r="K2" s="200"/>
      <c r="L2" s="200"/>
      <c r="M2" s="200"/>
      <c r="N2" s="200"/>
      <c r="O2" s="200"/>
      <c r="P2" s="200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200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200"/>
    </row>
    <row r="4" spans="1:16" s="34" customFormat="1" ht="19.5" customHeight="1">
      <c r="A4" s="2">
        <v>7</v>
      </c>
      <c r="B4" s="2">
        <v>1</v>
      </c>
      <c r="C4" s="1" t="s">
        <v>37</v>
      </c>
      <c r="D4" s="1" t="s">
        <v>37</v>
      </c>
      <c r="E4" s="25" t="s">
        <v>38</v>
      </c>
      <c r="F4" s="24">
        <v>148859</v>
      </c>
      <c r="G4" s="113"/>
      <c r="H4" s="113"/>
      <c r="I4" s="113"/>
      <c r="J4" s="113"/>
      <c r="K4" s="113"/>
      <c r="L4" s="113"/>
      <c r="M4" s="113"/>
      <c r="N4" s="113"/>
      <c r="O4" s="113"/>
      <c r="P4" s="1">
        <f>F4</f>
        <v>148859</v>
      </c>
    </row>
    <row r="5" spans="1:16" s="34" customFormat="1" ht="19.5" customHeight="1">
      <c r="A5" s="2">
        <v>7</v>
      </c>
      <c r="B5" s="2"/>
      <c r="C5" s="1" t="s">
        <v>39</v>
      </c>
      <c r="D5" s="1">
        <v>701</v>
      </c>
      <c r="E5" s="25" t="s">
        <v>208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5">P4+F5-O5</f>
        <v>148859</v>
      </c>
    </row>
    <row r="6" spans="1:16" s="34" customFormat="1" ht="19.5" customHeight="1">
      <c r="A6" s="2">
        <v>7</v>
      </c>
      <c r="B6" s="2"/>
      <c r="C6" s="1" t="s">
        <v>39</v>
      </c>
      <c r="D6" s="1">
        <v>702</v>
      </c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148859</v>
      </c>
    </row>
    <row r="7" spans="1:16" s="34" customFormat="1" ht="19.5" customHeight="1">
      <c r="A7" s="2">
        <v>7</v>
      </c>
      <c r="B7" s="2"/>
      <c r="C7" s="1" t="s">
        <v>39</v>
      </c>
      <c r="D7" s="1">
        <v>703</v>
      </c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148859</v>
      </c>
    </row>
    <row r="8" spans="1:16" s="34" customFormat="1" ht="19.5" customHeight="1">
      <c r="A8" s="2">
        <v>7</v>
      </c>
      <c r="B8" s="2"/>
      <c r="C8" s="1" t="s">
        <v>39</v>
      </c>
      <c r="D8" s="1">
        <v>704</v>
      </c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148859</v>
      </c>
    </row>
    <row r="9" spans="1:16" s="34" customFormat="1" ht="19.5" customHeight="1">
      <c r="A9" s="2">
        <v>7</v>
      </c>
      <c r="B9" s="2"/>
      <c r="C9" s="1" t="s">
        <v>39</v>
      </c>
      <c r="D9" s="1">
        <v>705</v>
      </c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148859</v>
      </c>
    </row>
    <row r="10" spans="1:16" s="34" customFormat="1" ht="19.5" customHeight="1">
      <c r="A10" s="2">
        <v>7</v>
      </c>
      <c r="B10" s="2"/>
      <c r="C10" s="1" t="s">
        <v>40</v>
      </c>
      <c r="D10" s="1">
        <v>701</v>
      </c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148859</v>
      </c>
    </row>
    <row r="11" spans="1:16" s="34" customFormat="1" ht="19.5" customHeight="1">
      <c r="A11" s="2">
        <v>7</v>
      </c>
      <c r="B11" s="2"/>
      <c r="C11" s="1" t="s">
        <v>40</v>
      </c>
      <c r="D11" s="1">
        <v>702</v>
      </c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148859</v>
      </c>
    </row>
    <row r="12" spans="1:16" s="34" customFormat="1" ht="19.5" customHeight="1">
      <c r="A12" s="2">
        <v>7</v>
      </c>
      <c r="B12" s="2"/>
      <c r="C12" s="1" t="s">
        <v>40</v>
      </c>
      <c r="D12" s="1">
        <v>703</v>
      </c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148859</v>
      </c>
    </row>
    <row r="13" spans="1:16" s="34" customFormat="1" ht="19.5" customHeight="1">
      <c r="A13" s="2">
        <v>7</v>
      </c>
      <c r="B13" s="2"/>
      <c r="C13" s="1" t="s">
        <v>40</v>
      </c>
      <c r="D13" s="1">
        <v>704</v>
      </c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148859</v>
      </c>
    </row>
    <row r="14" spans="1:16" s="34" customFormat="1" ht="19.5" customHeight="1">
      <c r="A14" s="2">
        <v>7</v>
      </c>
      <c r="B14" s="2"/>
      <c r="C14" s="1" t="s">
        <v>40</v>
      </c>
      <c r="D14" s="1">
        <v>705</v>
      </c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148859</v>
      </c>
    </row>
    <row r="15" spans="1:16" s="34" customFormat="1" ht="19.5" customHeight="1">
      <c r="A15" s="2">
        <v>7</v>
      </c>
      <c r="B15" s="2"/>
      <c r="C15" s="1" t="s">
        <v>40</v>
      </c>
      <c r="D15" s="1">
        <v>706</v>
      </c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148859</v>
      </c>
    </row>
    <row r="16" spans="1:16" s="34" customFormat="1" ht="19.5" customHeight="1">
      <c r="A16" s="2">
        <v>7</v>
      </c>
      <c r="B16" s="2"/>
      <c r="C16" s="1" t="s">
        <v>40</v>
      </c>
      <c r="D16" s="1">
        <v>707</v>
      </c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148859</v>
      </c>
    </row>
    <row r="17" spans="1:16" s="34" customFormat="1" ht="19.5" customHeight="1">
      <c r="A17" s="2">
        <v>7</v>
      </c>
      <c r="B17" s="2"/>
      <c r="C17" s="1" t="s">
        <v>40</v>
      </c>
      <c r="D17" s="1">
        <v>708</v>
      </c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148859</v>
      </c>
    </row>
    <row r="18" spans="1:16" s="34" customFormat="1" ht="19.5" customHeight="1">
      <c r="A18" s="2">
        <v>7</v>
      </c>
      <c r="B18" s="2"/>
      <c r="C18" s="1" t="s">
        <v>40</v>
      </c>
      <c r="D18" s="1">
        <v>709</v>
      </c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148859</v>
      </c>
    </row>
    <row r="19" spans="1:16" s="34" customFormat="1" ht="19.5" customHeight="1">
      <c r="A19" s="2">
        <v>7</v>
      </c>
      <c r="B19" s="2"/>
      <c r="C19" s="1" t="s">
        <v>40</v>
      </c>
      <c r="D19" s="1">
        <v>710</v>
      </c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148859</v>
      </c>
    </row>
    <row r="20" spans="1:16" s="34" customFormat="1" ht="19.5" customHeight="1">
      <c r="A20" s="2">
        <v>7</v>
      </c>
      <c r="B20" s="2"/>
      <c r="C20" s="1" t="s">
        <v>40</v>
      </c>
      <c r="D20" s="1">
        <v>711</v>
      </c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148859</v>
      </c>
    </row>
    <row r="21" spans="1:16" s="34" customFormat="1" ht="19.5" customHeight="1">
      <c r="A21" s="2">
        <v>7</v>
      </c>
      <c r="B21" s="2"/>
      <c r="C21" s="1" t="s">
        <v>40</v>
      </c>
      <c r="D21" s="1">
        <v>712</v>
      </c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148859</v>
      </c>
    </row>
    <row r="22" spans="1:16" s="34" customFormat="1" ht="19.5" customHeight="1">
      <c r="A22" s="2">
        <v>7</v>
      </c>
      <c r="B22" s="2"/>
      <c r="C22" s="1" t="s">
        <v>40</v>
      </c>
      <c r="D22" s="1">
        <v>713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148859</v>
      </c>
    </row>
    <row r="23" spans="1:16" s="34" customFormat="1" ht="19.5" customHeight="1">
      <c r="A23" s="2">
        <v>7</v>
      </c>
      <c r="B23" s="2"/>
      <c r="C23" s="1" t="s">
        <v>40</v>
      </c>
      <c r="D23" s="1">
        <v>714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148859</v>
      </c>
    </row>
    <row r="24" spans="1:16" s="34" customFormat="1" ht="19.5" customHeight="1">
      <c r="A24" s="2">
        <v>7</v>
      </c>
      <c r="B24" s="2"/>
      <c r="C24" s="1" t="s">
        <v>40</v>
      </c>
      <c r="D24" s="1">
        <v>715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148859</v>
      </c>
    </row>
    <row r="25" spans="1:16" s="34" customFormat="1" ht="19.5" customHeight="1">
      <c r="A25" s="2">
        <v>7</v>
      </c>
      <c r="B25" s="2"/>
      <c r="C25" s="1" t="s">
        <v>40</v>
      </c>
      <c r="D25" s="1">
        <v>716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148859</v>
      </c>
    </row>
    <row r="26" spans="1:16" s="34" customFormat="1" ht="19.5" customHeight="1">
      <c r="A26" s="2">
        <v>7</v>
      </c>
      <c r="B26" s="2"/>
      <c r="C26" s="1" t="s">
        <v>40</v>
      </c>
      <c r="D26" s="1">
        <v>717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148859</v>
      </c>
    </row>
    <row r="27" spans="1:16" s="34" customFormat="1" ht="19.5" customHeight="1">
      <c r="A27" s="2">
        <v>7</v>
      </c>
      <c r="B27" s="2"/>
      <c r="C27" s="1" t="s">
        <v>40</v>
      </c>
      <c r="D27" s="1">
        <v>718</v>
      </c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148859</v>
      </c>
    </row>
    <row r="28" spans="1:16" s="34" customFormat="1" ht="19.5" customHeight="1">
      <c r="A28" s="2">
        <v>7</v>
      </c>
      <c r="B28" s="2"/>
      <c r="C28" s="1" t="s">
        <v>40</v>
      </c>
      <c r="D28" s="1">
        <v>719</v>
      </c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148859</v>
      </c>
    </row>
    <row r="29" spans="1:16" s="34" customFormat="1" ht="19.5" customHeight="1">
      <c r="A29" s="2">
        <v>7</v>
      </c>
      <c r="B29" s="2"/>
      <c r="C29" s="1" t="s">
        <v>40</v>
      </c>
      <c r="D29" s="1">
        <v>720</v>
      </c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148859</v>
      </c>
    </row>
    <row r="30" spans="1:16" s="34" customFormat="1" ht="19.5" customHeight="1">
      <c r="A30" s="2">
        <v>7</v>
      </c>
      <c r="B30" s="2"/>
      <c r="C30" s="1" t="s">
        <v>40</v>
      </c>
      <c r="D30" s="1">
        <v>721</v>
      </c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148859</v>
      </c>
    </row>
    <row r="31" spans="1:16" s="34" customFormat="1" ht="19.5" customHeight="1">
      <c r="A31" s="2">
        <v>7</v>
      </c>
      <c r="B31" s="2"/>
      <c r="C31" s="1" t="s">
        <v>40</v>
      </c>
      <c r="D31" s="1">
        <v>722</v>
      </c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148859</v>
      </c>
    </row>
    <row r="32" spans="1:16" s="34" customFormat="1" ht="19.5" customHeight="1">
      <c r="A32" s="2">
        <v>7</v>
      </c>
      <c r="B32" s="2"/>
      <c r="C32" s="1" t="s">
        <v>40</v>
      </c>
      <c r="D32" s="1">
        <v>723</v>
      </c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148859</v>
      </c>
    </row>
    <row r="33" spans="1:16" s="34" customFormat="1" ht="19.5" customHeight="1">
      <c r="A33" s="2">
        <v>7</v>
      </c>
      <c r="B33" s="2"/>
      <c r="C33" s="1" t="s">
        <v>40</v>
      </c>
      <c r="D33" s="1">
        <v>724</v>
      </c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148859</v>
      </c>
    </row>
    <row r="34" spans="1:16" s="34" customFormat="1" ht="19.5" customHeight="1">
      <c r="A34" s="2">
        <v>7</v>
      </c>
      <c r="B34" s="2"/>
      <c r="C34" s="1" t="s">
        <v>40</v>
      </c>
      <c r="D34" s="1">
        <v>725</v>
      </c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148859</v>
      </c>
    </row>
    <row r="35" spans="1:16" s="34" customFormat="1" ht="19.5" customHeight="1">
      <c r="A35" s="2">
        <v>7</v>
      </c>
      <c r="B35" s="2"/>
      <c r="C35" s="1" t="s">
        <v>40</v>
      </c>
      <c r="D35" s="1">
        <v>726</v>
      </c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148859</v>
      </c>
    </row>
    <row r="36" spans="1:16" s="34" customFormat="1" ht="19.5" customHeight="1">
      <c r="A36" s="2">
        <v>7</v>
      </c>
      <c r="B36" s="2"/>
      <c r="C36" s="1" t="s">
        <v>40</v>
      </c>
      <c r="D36" s="1">
        <v>727</v>
      </c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148859</v>
      </c>
    </row>
    <row r="37" spans="1:16" s="34" customFormat="1" ht="19.5" customHeight="1">
      <c r="A37" s="2"/>
      <c r="B37" s="2"/>
      <c r="C37" s="1" t="s">
        <v>40</v>
      </c>
      <c r="D37" s="1">
        <v>728</v>
      </c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148859</v>
      </c>
    </row>
    <row r="38" spans="1:16" s="34" customFormat="1" ht="19.5" customHeight="1">
      <c r="A38" s="2"/>
      <c r="B38" s="2"/>
      <c r="C38" s="1" t="s">
        <v>40</v>
      </c>
      <c r="D38" s="1">
        <v>729</v>
      </c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148859</v>
      </c>
    </row>
    <row r="39" spans="1:16" s="34" customFormat="1" ht="19.5" customHeight="1">
      <c r="A39" s="2"/>
      <c r="B39" s="2"/>
      <c r="C39" s="1" t="s">
        <v>40</v>
      </c>
      <c r="D39" s="1">
        <v>730</v>
      </c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148859</v>
      </c>
    </row>
    <row r="40" spans="1:16" s="34" customFormat="1" ht="19.5" customHeight="1">
      <c r="A40" s="2"/>
      <c r="B40" s="2"/>
      <c r="C40" s="1" t="s">
        <v>40</v>
      </c>
      <c r="D40" s="1">
        <v>731</v>
      </c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148859</v>
      </c>
    </row>
    <row r="41" spans="1:16" s="34" customFormat="1" ht="19.5" customHeight="1">
      <c r="A41" s="2"/>
      <c r="B41" s="2"/>
      <c r="C41" s="1" t="s">
        <v>40</v>
      </c>
      <c r="D41" s="1">
        <v>732</v>
      </c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148859</v>
      </c>
    </row>
    <row r="42" spans="1:16" s="34" customFormat="1" ht="19.5" customHeight="1">
      <c r="A42" s="2"/>
      <c r="B42" s="2"/>
      <c r="C42" s="1" t="s">
        <v>40</v>
      </c>
      <c r="D42" s="1">
        <v>733</v>
      </c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148859</v>
      </c>
    </row>
    <row r="43" spans="1:16" s="34" customFormat="1" ht="19.5" customHeight="1">
      <c r="A43" s="2"/>
      <c r="B43" s="2"/>
      <c r="C43" s="1" t="s">
        <v>40</v>
      </c>
      <c r="D43" s="1">
        <v>734</v>
      </c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148859</v>
      </c>
    </row>
    <row r="44" spans="1:16" s="34" customFormat="1" ht="19.5" customHeight="1">
      <c r="A44" s="2"/>
      <c r="B44" s="2"/>
      <c r="C44" s="1" t="s">
        <v>40</v>
      </c>
      <c r="D44" s="1">
        <v>735</v>
      </c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148859</v>
      </c>
    </row>
    <row r="45" spans="1:16" s="34" customFormat="1" ht="19.5" customHeight="1">
      <c r="A45" s="2"/>
      <c r="B45" s="2"/>
      <c r="C45" s="1" t="s">
        <v>40</v>
      </c>
      <c r="D45" s="1">
        <v>736</v>
      </c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148859</v>
      </c>
    </row>
    <row r="46" spans="1:16" s="34" customFormat="1" ht="19.5" customHeight="1">
      <c r="A46" s="2"/>
      <c r="B46" s="2"/>
      <c r="C46" s="1" t="s">
        <v>40</v>
      </c>
      <c r="D46" s="1">
        <v>737</v>
      </c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/>
      <c r="B47" s="2"/>
      <c r="C47" s="1" t="s">
        <v>40</v>
      </c>
      <c r="D47" s="1">
        <v>738</v>
      </c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SUM(F4:F47)</f>
        <v>148859</v>
      </c>
      <c r="G48" s="15">
        <f>SUM(G5:G47)</f>
        <v>0</v>
      </c>
      <c r="H48" s="15">
        <f aca="true" t="shared" si="2" ref="H48:N48">SUM(H5:H47)</f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148859</v>
      </c>
    </row>
    <row r="49" spans="1:16" s="35" customFormat="1" ht="19.5" customHeight="1">
      <c r="A49" s="36"/>
      <c r="B49" s="36"/>
      <c r="C49" s="37"/>
      <c r="D49" s="15"/>
      <c r="E49" s="14" t="s">
        <v>32</v>
      </c>
      <c r="F49" s="15">
        <f>F48</f>
        <v>148859</v>
      </c>
      <c r="G49" s="15">
        <f aca="true" t="shared" si="3" ref="G49:N49">G48</f>
        <v>0</v>
      </c>
      <c r="H49" s="15">
        <f t="shared" si="3"/>
        <v>0</v>
      </c>
      <c r="I49" s="15">
        <f t="shared" si="3"/>
        <v>0</v>
      </c>
      <c r="J49" s="15">
        <f t="shared" si="3"/>
        <v>0</v>
      </c>
      <c r="K49" s="15">
        <f t="shared" si="3"/>
        <v>0</v>
      </c>
      <c r="L49" s="15">
        <f t="shared" si="3"/>
        <v>0</v>
      </c>
      <c r="M49" s="15">
        <f t="shared" si="3"/>
        <v>0</v>
      </c>
      <c r="N49" s="15">
        <f t="shared" si="3"/>
        <v>0</v>
      </c>
      <c r="O49" s="15">
        <f t="shared" si="0"/>
        <v>0</v>
      </c>
      <c r="P49" s="15">
        <f>F49-O49</f>
        <v>148859</v>
      </c>
    </row>
    <row r="50" spans="1:16" ht="44.2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0" customHeight="1">
      <c r="A51" s="39"/>
      <c r="B51" s="39"/>
      <c r="C51" s="39"/>
      <c r="D51" s="39"/>
      <c r="E51" s="59" t="s">
        <v>194</v>
      </c>
      <c r="F51" s="5" t="s">
        <v>42</v>
      </c>
      <c r="G51" s="5" t="s">
        <v>86</v>
      </c>
      <c r="H51" s="5" t="s">
        <v>207</v>
      </c>
      <c r="I51" s="5" t="s">
        <v>193</v>
      </c>
      <c r="J51" s="5" t="s">
        <v>210</v>
      </c>
      <c r="K51" s="5" t="s">
        <v>45</v>
      </c>
      <c r="L51" s="5"/>
      <c r="M51" s="5"/>
      <c r="N51" s="5"/>
      <c r="O51" s="196" t="s">
        <v>189</v>
      </c>
      <c r="P51" s="197"/>
    </row>
    <row r="52" spans="1:16" ht="41.25" customHeight="1">
      <c r="A52" s="38"/>
      <c r="B52" s="38"/>
      <c r="C52" s="38"/>
      <c r="D52" s="38"/>
      <c r="E52" s="29"/>
      <c r="F52" s="92"/>
      <c r="G52" s="92"/>
      <c r="H52" s="92"/>
      <c r="I52" s="31"/>
      <c r="J52" s="31"/>
      <c r="K52" s="31"/>
      <c r="L52" s="30"/>
      <c r="M52" s="93"/>
      <c r="N52" s="93"/>
      <c r="O52" s="198">
        <f>SUM(F52:N52)</f>
        <v>0</v>
      </c>
      <c r="P52" s="199"/>
    </row>
  </sheetData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selection activeCell="D1" sqref="D1:H1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4.75">
      <c r="A1" s="208" t="s">
        <v>213</v>
      </c>
      <c r="B1" s="208"/>
      <c r="C1" s="208"/>
      <c r="D1" s="207" t="s">
        <v>346</v>
      </c>
      <c r="E1" s="207"/>
      <c r="F1" s="207"/>
      <c r="G1" s="207"/>
      <c r="H1" s="207"/>
    </row>
    <row r="2" spans="1:8" ht="25.5" customHeight="1">
      <c r="A2" s="200" t="s">
        <v>73</v>
      </c>
      <c r="B2" s="200"/>
      <c r="C2" s="200"/>
      <c r="D2" s="200" t="s">
        <v>74</v>
      </c>
      <c r="E2" s="200"/>
      <c r="F2" s="200"/>
      <c r="G2" s="200" t="s">
        <v>75</v>
      </c>
      <c r="H2" s="200"/>
    </row>
    <row r="3" spans="1:8" ht="25.5" customHeight="1">
      <c r="A3" s="4" t="s">
        <v>76</v>
      </c>
      <c r="B3" s="83" t="s">
        <v>77</v>
      </c>
      <c r="C3" s="4" t="s">
        <v>78</v>
      </c>
      <c r="D3" s="4" t="s">
        <v>79</v>
      </c>
      <c r="E3" s="83" t="s">
        <v>80</v>
      </c>
      <c r="F3" s="4" t="s">
        <v>81</v>
      </c>
      <c r="G3" s="83" t="s">
        <v>80</v>
      </c>
      <c r="H3" s="4" t="s">
        <v>81</v>
      </c>
    </row>
    <row r="4" spans="1:8" ht="25.5" customHeight="1">
      <c r="A4" s="4" t="s">
        <v>82</v>
      </c>
      <c r="B4" s="84">
        <f>'07分類帳'!P4</f>
        <v>148859</v>
      </c>
      <c r="C4" s="201" t="s">
        <v>216</v>
      </c>
      <c r="D4" s="4" t="s">
        <v>83</v>
      </c>
      <c r="E4" s="84">
        <f>'07分類帳'!G48</f>
        <v>0</v>
      </c>
      <c r="F4" s="85" t="e">
        <f>E4/(E13-E8)</f>
        <v>#DIV/0!</v>
      </c>
      <c r="G4" s="84">
        <f>'07分類帳'!G49</f>
        <v>0</v>
      </c>
      <c r="H4" s="85" t="e">
        <f>G4/(G13-G8)</f>
        <v>#DIV/0!</v>
      </c>
    </row>
    <row r="5" spans="1:8" ht="25.5" customHeight="1">
      <c r="A5" s="4" t="s">
        <v>84</v>
      </c>
      <c r="B5" s="84">
        <f>'07分類帳'!F52</f>
        <v>0</v>
      </c>
      <c r="C5" s="202"/>
      <c r="D5" s="4" t="s">
        <v>85</v>
      </c>
      <c r="E5" s="84">
        <f>'07分類帳'!H48</f>
        <v>0</v>
      </c>
      <c r="F5" s="85" t="e">
        <f>E5/(E13-E8)</f>
        <v>#DIV/0!</v>
      </c>
      <c r="G5" s="84">
        <f>'07分類帳'!H49</f>
        <v>0</v>
      </c>
      <c r="H5" s="85" t="e">
        <f>G5/(G13-G8)</f>
        <v>#DIV/0!</v>
      </c>
    </row>
    <row r="6" spans="1:8" ht="29.25" customHeight="1">
      <c r="A6" s="5" t="s">
        <v>86</v>
      </c>
      <c r="B6" s="84">
        <f>'07分類帳'!G52</f>
        <v>0</v>
      </c>
      <c r="C6" s="202"/>
      <c r="D6" s="4" t="s">
        <v>87</v>
      </c>
      <c r="E6" s="84">
        <f>'07分類帳'!I48</f>
        <v>0</v>
      </c>
      <c r="F6" s="85" t="e">
        <f>E6/(E13-E8)</f>
        <v>#DIV/0!</v>
      </c>
      <c r="G6" s="84">
        <f>'07分類帳'!I49</f>
        <v>0</v>
      </c>
      <c r="H6" s="85" t="e">
        <f>G6/(G13-G8)</f>
        <v>#DIV/0!</v>
      </c>
    </row>
    <row r="7" spans="1:8" ht="32.25" customHeight="1">
      <c r="A7" s="95" t="s">
        <v>207</v>
      </c>
      <c r="B7" s="84">
        <f>'07分類帳'!H52</f>
        <v>0</v>
      </c>
      <c r="C7" s="202"/>
      <c r="D7" s="4" t="s">
        <v>9</v>
      </c>
      <c r="E7" s="84">
        <f>'07分類帳'!J48</f>
        <v>0</v>
      </c>
      <c r="F7" s="85" t="e">
        <f>E7/(E13-E8)</f>
        <v>#DIV/0!</v>
      </c>
      <c r="G7" s="84">
        <f>'07分類帳'!J49</f>
        <v>0</v>
      </c>
      <c r="H7" s="85" t="e">
        <f>G7/(G13-G8)</f>
        <v>#DIV/0!</v>
      </c>
    </row>
    <row r="8" spans="1:8" ht="33" customHeight="1">
      <c r="A8" s="95" t="s">
        <v>192</v>
      </c>
      <c r="B8" s="84">
        <f>'07分類帳'!I52</f>
        <v>0</v>
      </c>
      <c r="C8" s="202"/>
      <c r="D8" s="4" t="s">
        <v>17</v>
      </c>
      <c r="E8" s="84">
        <f>'07分類帳'!K48</f>
        <v>0</v>
      </c>
      <c r="F8" s="85"/>
      <c r="G8" s="84">
        <f>'07分類帳'!K49</f>
        <v>0</v>
      </c>
      <c r="H8" s="85"/>
    </row>
    <row r="9" spans="1:8" ht="32.25" customHeight="1">
      <c r="A9" s="59" t="s">
        <v>210</v>
      </c>
      <c r="B9" s="84">
        <f>'07分類帳'!J52</f>
        <v>0</v>
      </c>
      <c r="C9" s="202"/>
      <c r="D9" s="4" t="s">
        <v>88</v>
      </c>
      <c r="E9" s="84">
        <f>'07分類帳'!L48</f>
        <v>0</v>
      </c>
      <c r="F9" s="85" t="e">
        <f>E9/(E13-E8)</f>
        <v>#DIV/0!</v>
      </c>
      <c r="G9" s="84">
        <f>'07分類帳'!L49</f>
        <v>0</v>
      </c>
      <c r="H9" s="85" t="e">
        <f>G9/(G13-G8)</f>
        <v>#DIV/0!</v>
      </c>
    </row>
    <row r="10" spans="1:8" ht="35.25" customHeight="1">
      <c r="A10" s="4" t="s">
        <v>163</v>
      </c>
      <c r="B10" s="84">
        <f>'07分類帳'!K52</f>
        <v>0</v>
      </c>
      <c r="C10" s="202"/>
      <c r="D10" s="4" t="s">
        <v>89</v>
      </c>
      <c r="E10" s="84">
        <f>'07分類帳'!M48</f>
        <v>0</v>
      </c>
      <c r="F10" s="85" t="e">
        <f>E10/(E13-E8)</f>
        <v>#DIV/0!</v>
      </c>
      <c r="G10" s="84">
        <f>'07分類帳'!M49</f>
        <v>0</v>
      </c>
      <c r="H10" s="85" t="e">
        <f>G10/(G13-G8)</f>
        <v>#DIV/0!</v>
      </c>
    </row>
    <row r="11" spans="1:8" ht="27.75" customHeight="1">
      <c r="A11" s="59"/>
      <c r="B11" s="84">
        <f>'07分類帳'!L52</f>
        <v>0</v>
      </c>
      <c r="C11" s="202"/>
      <c r="D11" s="4" t="s">
        <v>10</v>
      </c>
      <c r="E11" s="84">
        <f>'07分類帳'!N49</f>
        <v>0</v>
      </c>
      <c r="F11" s="85" t="e">
        <f>E11/(E13-E8)</f>
        <v>#DIV/0!</v>
      </c>
      <c r="G11" s="84">
        <f>'07分類帳'!N49</f>
        <v>0</v>
      </c>
      <c r="H11" s="85" t="e">
        <f>G11/(G13-G8)</f>
        <v>#DIV/0!</v>
      </c>
    </row>
    <row r="12" spans="1:8" ht="23.25" customHeight="1">
      <c r="A12" s="4"/>
      <c r="B12" s="84">
        <f>'07分類帳'!M52</f>
        <v>0</v>
      </c>
      <c r="C12" s="203" t="s">
        <v>90</v>
      </c>
      <c r="D12" s="59"/>
      <c r="E12" s="84"/>
      <c r="F12" s="85"/>
      <c r="G12" s="84"/>
      <c r="H12" s="85"/>
    </row>
    <row r="13" spans="1:8" ht="27.75" customHeight="1">
      <c r="A13" s="4"/>
      <c r="B13" s="84">
        <f>'07分類帳'!N52</f>
        <v>0</v>
      </c>
      <c r="C13" s="203"/>
      <c r="D13" s="4" t="s">
        <v>91</v>
      </c>
      <c r="E13" s="84">
        <f>SUM(E4:E12)</f>
        <v>0</v>
      </c>
      <c r="F13" s="85" t="e">
        <f>(E13-E8)/(E13-E8)</f>
        <v>#DIV/0!</v>
      </c>
      <c r="G13" s="84">
        <f>SUM(G4:G12)</f>
        <v>0</v>
      </c>
      <c r="H13" s="86" t="e">
        <f>(G13-G8)/(G13-G8)</f>
        <v>#DIV/0!</v>
      </c>
    </row>
    <row r="14" spans="1:8" ht="30.75" customHeight="1">
      <c r="A14" s="4" t="s">
        <v>92</v>
      </c>
      <c r="B14" s="84">
        <f>SUM(B5:B13)</f>
        <v>0</v>
      </c>
      <c r="C14" s="203"/>
      <c r="D14" s="4" t="s">
        <v>93</v>
      </c>
      <c r="E14" s="84">
        <f>'07分類帳'!P49</f>
        <v>148859</v>
      </c>
      <c r="F14" s="85"/>
      <c r="G14" s="84">
        <f>E14</f>
        <v>148859</v>
      </c>
      <c r="H14" s="91"/>
    </row>
    <row r="15" spans="1:8" ht="27.75" customHeight="1">
      <c r="A15" s="4" t="s">
        <v>11</v>
      </c>
      <c r="B15" s="84">
        <f>B14+B4</f>
        <v>148859</v>
      </c>
      <c r="C15" s="204"/>
      <c r="D15" s="4" t="s">
        <v>11</v>
      </c>
      <c r="E15" s="84">
        <f>E13+E14</f>
        <v>148859</v>
      </c>
      <c r="F15" s="86" t="e">
        <f>SUM(F4:F11)</f>
        <v>#DIV/0!</v>
      </c>
      <c r="G15" s="84">
        <f>G13+G14</f>
        <v>148859</v>
      </c>
      <c r="H15" s="86" t="e">
        <f>SUM(H4:H11)</f>
        <v>#DIV/0!</v>
      </c>
    </row>
    <row r="16" spans="1:8" ht="66.75" customHeight="1">
      <c r="A16" s="4" t="s">
        <v>94</v>
      </c>
      <c r="B16" s="205" t="s">
        <v>95</v>
      </c>
      <c r="C16" s="205"/>
      <c r="D16" s="205"/>
      <c r="E16" s="205"/>
      <c r="F16" s="205"/>
      <c r="G16" s="205"/>
      <c r="H16" s="205"/>
    </row>
    <row r="17" spans="1:8" ht="27" customHeight="1">
      <c r="A17" s="206" t="s">
        <v>96</v>
      </c>
      <c r="B17" s="206"/>
      <c r="C17" s="206"/>
      <c r="D17" s="206"/>
      <c r="E17" s="206"/>
      <c r="F17" s="206"/>
      <c r="G17" s="206"/>
      <c r="H17" s="206"/>
    </row>
  </sheetData>
  <mergeCells count="9">
    <mergeCell ref="A2:C2"/>
    <mergeCell ref="D2:F2"/>
    <mergeCell ref="G2:H2"/>
    <mergeCell ref="D1:H1"/>
    <mergeCell ref="A1:C1"/>
    <mergeCell ref="C4:C11"/>
    <mergeCell ref="C12:C15"/>
    <mergeCell ref="B16:H16"/>
    <mergeCell ref="A17:H17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J9" sqref="J9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9.75390625" style="32" customWidth="1"/>
    <col min="7" max="7" width="9.125" style="32" customWidth="1"/>
    <col min="8" max="8" width="10.125" style="32" customWidth="1"/>
    <col min="9" max="9" width="8.75390625" style="32" customWidth="1"/>
    <col min="10" max="10" width="8.625" style="32" customWidth="1"/>
    <col min="11" max="12" width="9.25390625" style="32" customWidth="1"/>
    <col min="13" max="13" width="9.625" style="32" customWidth="1"/>
    <col min="14" max="14" width="8.625" style="32" customWidth="1"/>
    <col min="15" max="15" width="10.625" style="32" customWidth="1"/>
    <col min="16" max="16" width="11.00390625" style="32" customWidth="1"/>
    <col min="17" max="16384" width="8.875" style="32" customWidth="1"/>
  </cols>
  <sheetData>
    <row r="1" spans="1:16" ht="33" customHeight="1">
      <c r="A1" s="194" t="str">
        <f>'07分類帳'!A1:I1</f>
        <v>嘉義縣中埔鄉灣潭國民小學</v>
      </c>
      <c r="B1" s="195"/>
      <c r="C1" s="195"/>
      <c r="D1" s="195"/>
      <c r="E1" s="195"/>
      <c r="F1" s="195"/>
      <c r="G1" s="195"/>
      <c r="H1" s="195"/>
      <c r="I1" s="195"/>
      <c r="J1" s="192" t="s">
        <v>347</v>
      </c>
      <c r="K1" s="192"/>
      <c r="L1" s="192"/>
      <c r="M1" s="192"/>
      <c r="N1" s="192"/>
      <c r="O1" s="192"/>
      <c r="P1" s="193"/>
    </row>
    <row r="2" spans="1:16" s="33" customFormat="1" ht="16.5">
      <c r="A2" s="200" t="str">
        <f>'07分類帳'!A2:B2</f>
        <v>102年</v>
      </c>
      <c r="B2" s="200"/>
      <c r="C2" s="200" t="s">
        <v>4</v>
      </c>
      <c r="D2" s="200"/>
      <c r="E2" s="200" t="s">
        <v>12</v>
      </c>
      <c r="F2" s="4" t="s">
        <v>5</v>
      </c>
      <c r="G2" s="200" t="s">
        <v>49</v>
      </c>
      <c r="H2" s="200"/>
      <c r="I2" s="200"/>
      <c r="J2" s="200"/>
      <c r="K2" s="200"/>
      <c r="L2" s="200"/>
      <c r="M2" s="200"/>
      <c r="N2" s="200"/>
      <c r="O2" s="200"/>
      <c r="P2" s="200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200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200"/>
    </row>
    <row r="4" spans="1:16" s="34" customFormat="1" ht="19.5" customHeight="1">
      <c r="A4" s="2">
        <v>8</v>
      </c>
      <c r="B4" s="2">
        <v>1</v>
      </c>
      <c r="C4" s="1" t="s">
        <v>37</v>
      </c>
      <c r="D4" s="1" t="s">
        <v>37</v>
      </c>
      <c r="E4" s="25" t="s">
        <v>38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'07分類帳'!P49</f>
        <v>148859</v>
      </c>
    </row>
    <row r="5" spans="1:16" s="34" customFormat="1" ht="19.5" customHeight="1">
      <c r="A5" s="2"/>
      <c r="B5" s="2"/>
      <c r="C5" s="1"/>
      <c r="D5" s="1"/>
      <c r="F5" s="1"/>
      <c r="G5" s="1">
        <v>0</v>
      </c>
      <c r="H5" s="1"/>
      <c r="I5" s="1"/>
      <c r="J5" s="1"/>
      <c r="K5" s="1"/>
      <c r="L5" s="1"/>
      <c r="M5" s="1"/>
      <c r="N5" s="1"/>
      <c r="O5" s="1">
        <f aca="true" t="shared" si="0" ref="O5:O48">SUM(G5:N5)</f>
        <v>0</v>
      </c>
      <c r="P5" s="1">
        <f aca="true" t="shared" si="1" ref="P5:P45">P4+F5-O5</f>
        <v>148859</v>
      </c>
    </row>
    <row r="6" spans="1:16" s="34" customFormat="1" ht="19.5" customHeight="1">
      <c r="A6" s="2"/>
      <c r="B6" s="2"/>
      <c r="C6" s="1"/>
      <c r="D6" s="1"/>
      <c r="E6" s="25"/>
      <c r="F6" s="1"/>
      <c r="G6" s="1"/>
      <c r="H6" s="1"/>
      <c r="I6" s="1"/>
      <c r="J6" s="1"/>
      <c r="K6" s="1"/>
      <c r="L6" s="1"/>
      <c r="M6" s="1"/>
      <c r="N6" s="1"/>
      <c r="O6" s="1"/>
      <c r="P6" s="1">
        <f t="shared" si="1"/>
        <v>148859</v>
      </c>
    </row>
    <row r="7" spans="1:16" s="34" customFormat="1" ht="19.5" customHeight="1">
      <c r="A7" s="2"/>
      <c r="B7" s="2"/>
      <c r="C7" s="1"/>
      <c r="D7" s="1"/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>
        <f t="shared" si="1"/>
        <v>148859</v>
      </c>
    </row>
    <row r="8" spans="1:16" s="34" customFormat="1" ht="19.5" customHeight="1">
      <c r="A8" s="2"/>
      <c r="B8" s="2"/>
      <c r="C8" s="1"/>
      <c r="D8" s="1"/>
      <c r="E8" s="25"/>
      <c r="F8" s="1"/>
      <c r="G8" s="1"/>
      <c r="H8" s="1"/>
      <c r="I8" s="1"/>
      <c r="J8" s="1"/>
      <c r="K8" s="1"/>
      <c r="L8" s="1"/>
      <c r="M8" s="1"/>
      <c r="N8" s="1"/>
      <c r="O8" s="1"/>
      <c r="P8" s="1">
        <f t="shared" si="1"/>
        <v>148859</v>
      </c>
    </row>
    <row r="9" spans="1:16" s="34" customFormat="1" ht="19.5" customHeight="1">
      <c r="A9" s="2"/>
      <c r="B9" s="2"/>
      <c r="C9" s="1"/>
      <c r="D9" s="1"/>
      <c r="E9" s="26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1"/>
        <v>148859</v>
      </c>
    </row>
    <row r="10" spans="1:16" s="34" customFormat="1" ht="19.5" customHeight="1">
      <c r="A10" s="2"/>
      <c r="B10" s="2"/>
      <c r="C10" s="1"/>
      <c r="D10" s="1"/>
      <c r="E10" s="26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f t="shared" si="1"/>
        <v>148859</v>
      </c>
    </row>
    <row r="11" spans="1:16" s="34" customFormat="1" ht="19.5" customHeight="1">
      <c r="A11" s="2"/>
      <c r="B11" s="2"/>
      <c r="C11" s="1"/>
      <c r="D11" s="1"/>
      <c r="E11" s="26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1"/>
        <v>148859</v>
      </c>
    </row>
    <row r="12" spans="1:16" s="34" customFormat="1" ht="19.5" customHeight="1">
      <c r="A12" s="2"/>
      <c r="B12" s="2"/>
      <c r="C12" s="1"/>
      <c r="D12" s="1"/>
      <c r="E12" s="26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1"/>
        <v>148859</v>
      </c>
    </row>
    <row r="13" spans="1:16" s="34" customFormat="1" ht="19.5" customHeight="1">
      <c r="A13" s="2"/>
      <c r="B13" s="2"/>
      <c r="C13" s="1"/>
      <c r="D13" s="1"/>
      <c r="E13" s="26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1"/>
        <v>148859</v>
      </c>
    </row>
    <row r="14" spans="1:16" s="34" customFormat="1" ht="19.5" customHeight="1">
      <c r="A14" s="2"/>
      <c r="B14" s="2"/>
      <c r="C14" s="1"/>
      <c r="D14" s="1"/>
      <c r="E14" s="26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1"/>
        <v>148859</v>
      </c>
    </row>
    <row r="15" spans="1:16" s="34" customFormat="1" ht="19.5" customHeight="1">
      <c r="A15" s="2"/>
      <c r="B15" s="2"/>
      <c r="C15" s="1"/>
      <c r="D15" s="1"/>
      <c r="E15" s="26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1"/>
        <v>148859</v>
      </c>
    </row>
    <row r="16" spans="1:16" s="34" customFormat="1" ht="19.5" customHeight="1">
      <c r="A16" s="2"/>
      <c r="B16" s="2"/>
      <c r="C16" s="1"/>
      <c r="D16" s="1"/>
      <c r="E16" s="26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1"/>
        <v>148859</v>
      </c>
    </row>
    <row r="17" spans="1:16" s="34" customFormat="1" ht="19.5" customHeight="1">
      <c r="A17" s="2"/>
      <c r="B17" s="2"/>
      <c r="C17" s="1"/>
      <c r="D17" s="1"/>
      <c r="E17" s="26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1"/>
        <v>148859</v>
      </c>
    </row>
    <row r="18" spans="1:16" s="34" customFormat="1" ht="19.5" customHeight="1">
      <c r="A18" s="2"/>
      <c r="B18" s="2"/>
      <c r="C18" s="1"/>
      <c r="D18" s="1"/>
      <c r="E18" s="26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1"/>
        <v>148859</v>
      </c>
    </row>
    <row r="19" spans="1:16" s="34" customFormat="1" ht="19.5" customHeight="1">
      <c r="A19" s="2"/>
      <c r="B19" s="2"/>
      <c r="C19" s="1"/>
      <c r="D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1"/>
        <v>148859</v>
      </c>
    </row>
    <row r="20" spans="1:16" s="34" customFormat="1" ht="19.5" customHeight="1">
      <c r="A20" s="2"/>
      <c r="B20" s="2"/>
      <c r="C20" s="1"/>
      <c r="D20" s="1"/>
      <c r="E20" s="26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1"/>
        <v>148859</v>
      </c>
    </row>
    <row r="21" spans="1:16" s="34" customFormat="1" ht="19.5" customHeight="1">
      <c r="A21" s="2"/>
      <c r="B21" s="2"/>
      <c r="C21" s="1" t="s">
        <v>40</v>
      </c>
      <c r="D21" s="1">
        <v>812</v>
      </c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148859</v>
      </c>
    </row>
    <row r="22" spans="1:16" s="34" customFormat="1" ht="19.5" customHeight="1">
      <c r="A22" s="2"/>
      <c r="B22" s="2"/>
      <c r="C22" s="1" t="s">
        <v>40</v>
      </c>
      <c r="D22" s="1">
        <v>813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148859</v>
      </c>
    </row>
    <row r="23" spans="1:16" s="34" customFormat="1" ht="19.5" customHeight="1">
      <c r="A23" s="2"/>
      <c r="B23" s="2"/>
      <c r="C23" s="1" t="s">
        <v>40</v>
      </c>
      <c r="D23" s="1">
        <v>814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148859</v>
      </c>
    </row>
    <row r="24" spans="1:16" s="34" customFormat="1" ht="19.5" customHeight="1">
      <c r="A24" s="2"/>
      <c r="B24" s="2"/>
      <c r="C24" s="1" t="s">
        <v>40</v>
      </c>
      <c r="D24" s="1">
        <v>815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148859</v>
      </c>
    </row>
    <row r="25" spans="1:16" s="34" customFormat="1" ht="19.5" customHeight="1">
      <c r="A25" s="2"/>
      <c r="B25" s="2"/>
      <c r="C25" s="1" t="s">
        <v>40</v>
      </c>
      <c r="D25" s="1">
        <v>816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148859</v>
      </c>
    </row>
    <row r="26" spans="1:16" s="34" customFormat="1" ht="19.5" customHeight="1">
      <c r="A26" s="2"/>
      <c r="B26" s="2"/>
      <c r="C26" s="1" t="s">
        <v>40</v>
      </c>
      <c r="D26" s="1">
        <v>817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148859</v>
      </c>
    </row>
    <row r="27" spans="1:16" s="34" customFormat="1" ht="19.5" customHeight="1">
      <c r="A27" s="2"/>
      <c r="B27" s="2"/>
      <c r="C27" s="1" t="s">
        <v>40</v>
      </c>
      <c r="D27" s="1">
        <v>818</v>
      </c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148859</v>
      </c>
    </row>
    <row r="28" spans="1:16" s="34" customFormat="1" ht="19.5" customHeight="1">
      <c r="A28" s="2"/>
      <c r="B28" s="2"/>
      <c r="C28" s="1" t="s">
        <v>40</v>
      </c>
      <c r="D28" s="1">
        <v>819</v>
      </c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148859</v>
      </c>
    </row>
    <row r="29" spans="1:16" s="34" customFormat="1" ht="19.5" customHeight="1">
      <c r="A29" s="2"/>
      <c r="B29" s="2"/>
      <c r="C29" s="1" t="s">
        <v>40</v>
      </c>
      <c r="D29" s="1">
        <v>820</v>
      </c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148859</v>
      </c>
    </row>
    <row r="30" spans="1:16" s="34" customFormat="1" ht="19.5" customHeight="1">
      <c r="A30" s="2"/>
      <c r="B30" s="2"/>
      <c r="C30" s="1" t="s">
        <v>40</v>
      </c>
      <c r="D30" s="1">
        <v>821</v>
      </c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148859</v>
      </c>
    </row>
    <row r="31" spans="1:16" s="34" customFormat="1" ht="19.5" customHeight="1">
      <c r="A31" s="2"/>
      <c r="B31" s="2"/>
      <c r="C31" s="1" t="s">
        <v>40</v>
      </c>
      <c r="D31" s="1">
        <v>822</v>
      </c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148859</v>
      </c>
    </row>
    <row r="32" spans="1:16" s="34" customFormat="1" ht="19.5" customHeight="1">
      <c r="A32" s="2"/>
      <c r="B32" s="2"/>
      <c r="C32" s="1" t="s">
        <v>40</v>
      </c>
      <c r="D32" s="1">
        <v>823</v>
      </c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148859</v>
      </c>
    </row>
    <row r="33" spans="1:16" s="34" customFormat="1" ht="19.5" customHeight="1">
      <c r="A33" s="2"/>
      <c r="B33" s="2"/>
      <c r="C33" s="1" t="s">
        <v>40</v>
      </c>
      <c r="D33" s="1">
        <v>824</v>
      </c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148859</v>
      </c>
    </row>
    <row r="34" spans="1:16" s="34" customFormat="1" ht="19.5" customHeight="1">
      <c r="A34" s="2"/>
      <c r="B34" s="2"/>
      <c r="C34" s="1" t="s">
        <v>40</v>
      </c>
      <c r="D34" s="1">
        <v>825</v>
      </c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148859</v>
      </c>
    </row>
    <row r="35" spans="1:16" s="34" customFormat="1" ht="19.5" customHeight="1">
      <c r="A35" s="2"/>
      <c r="B35" s="2"/>
      <c r="C35" s="1" t="s">
        <v>40</v>
      </c>
      <c r="D35" s="1">
        <v>826</v>
      </c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148859</v>
      </c>
    </row>
    <row r="36" spans="1:16" s="34" customFormat="1" ht="19.5" customHeight="1">
      <c r="A36" s="2"/>
      <c r="B36" s="2"/>
      <c r="C36" s="1" t="s">
        <v>40</v>
      </c>
      <c r="D36" s="1">
        <v>827</v>
      </c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148859</v>
      </c>
    </row>
    <row r="37" spans="1:16" s="34" customFormat="1" ht="19.5" customHeight="1">
      <c r="A37" s="2"/>
      <c r="B37" s="2"/>
      <c r="C37" s="1" t="s">
        <v>40</v>
      </c>
      <c r="D37" s="1">
        <v>828</v>
      </c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148859</v>
      </c>
    </row>
    <row r="38" spans="1:16" s="34" customFormat="1" ht="19.5" customHeight="1">
      <c r="A38" s="2"/>
      <c r="B38" s="2"/>
      <c r="C38" s="1" t="s">
        <v>40</v>
      </c>
      <c r="D38" s="1">
        <v>829</v>
      </c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148859</v>
      </c>
    </row>
    <row r="39" spans="1:16" s="34" customFormat="1" ht="19.5" customHeight="1">
      <c r="A39" s="2"/>
      <c r="B39" s="2"/>
      <c r="C39" s="1" t="s">
        <v>40</v>
      </c>
      <c r="D39" s="1">
        <v>830</v>
      </c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148859</v>
      </c>
    </row>
    <row r="40" spans="1:16" s="34" customFormat="1" ht="19.5" customHeight="1">
      <c r="A40" s="2"/>
      <c r="B40" s="2"/>
      <c r="C40" s="1" t="s">
        <v>40</v>
      </c>
      <c r="D40" s="1">
        <v>831</v>
      </c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148859</v>
      </c>
    </row>
    <row r="41" spans="1:16" s="34" customFormat="1" ht="19.5" customHeight="1">
      <c r="A41" s="2"/>
      <c r="B41" s="2"/>
      <c r="C41" s="1" t="s">
        <v>40</v>
      </c>
      <c r="D41" s="1">
        <v>832</v>
      </c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148859</v>
      </c>
    </row>
    <row r="42" spans="1:16" s="34" customFormat="1" ht="19.5" customHeight="1">
      <c r="A42" s="2"/>
      <c r="B42" s="2"/>
      <c r="C42" s="1" t="s">
        <v>40</v>
      </c>
      <c r="D42" s="1">
        <v>833</v>
      </c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148859</v>
      </c>
    </row>
    <row r="43" spans="1:16" s="34" customFormat="1" ht="19.5" customHeight="1">
      <c r="A43" s="2"/>
      <c r="B43" s="2"/>
      <c r="C43" s="1" t="s">
        <v>40</v>
      </c>
      <c r="D43" s="1">
        <v>834</v>
      </c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148859</v>
      </c>
    </row>
    <row r="44" spans="1:16" s="34" customFormat="1" ht="19.5" customHeight="1">
      <c r="A44" s="2"/>
      <c r="B44" s="2"/>
      <c r="C44" s="1" t="s">
        <v>40</v>
      </c>
      <c r="D44" s="1">
        <v>835</v>
      </c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148859</v>
      </c>
    </row>
    <row r="45" spans="1:16" s="34" customFormat="1" ht="19.5" customHeight="1">
      <c r="A45" s="2"/>
      <c r="B45" s="2"/>
      <c r="C45" s="1" t="s">
        <v>40</v>
      </c>
      <c r="D45" s="1">
        <v>836</v>
      </c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148859</v>
      </c>
    </row>
    <row r="46" spans="1:16" s="34" customFormat="1" ht="19.5" customHeight="1">
      <c r="A46" s="2"/>
      <c r="B46" s="2"/>
      <c r="C46" s="1" t="s">
        <v>40</v>
      </c>
      <c r="D46" s="1">
        <v>837</v>
      </c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/>
      <c r="B47" s="2"/>
      <c r="C47" s="1" t="s">
        <v>40</v>
      </c>
      <c r="D47" s="1">
        <v>838</v>
      </c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0</v>
      </c>
      <c r="G48" s="15">
        <f>SUM(G5:G47)</f>
        <v>0</v>
      </c>
      <c r="H48" s="15">
        <f aca="true" t="shared" si="2" ref="H48:N48">SUM(H5:H47)</f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0</v>
      </c>
    </row>
    <row r="49" spans="1:16" s="35" customFormat="1" ht="19.5" customHeight="1">
      <c r="A49" s="36"/>
      <c r="B49" s="36"/>
      <c r="C49" s="37"/>
      <c r="D49" s="15"/>
      <c r="E49" s="14" t="s">
        <v>32</v>
      </c>
      <c r="F49" s="15">
        <f>F48+'07分類帳'!F49</f>
        <v>148859</v>
      </c>
      <c r="G49" s="15">
        <f>G48+'07分類帳'!G49</f>
        <v>0</v>
      </c>
      <c r="H49" s="15">
        <f>H48+'07分類帳'!H49</f>
        <v>0</v>
      </c>
      <c r="I49" s="15">
        <f>I48+'07分類帳'!I49</f>
        <v>0</v>
      </c>
      <c r="J49" s="15">
        <f>J48+'07分類帳'!J49</f>
        <v>0</v>
      </c>
      <c r="K49" s="15">
        <f>K48+'07分類帳'!K49</f>
        <v>0</v>
      </c>
      <c r="L49" s="15">
        <f>L48+'07分類帳'!L49</f>
        <v>0</v>
      </c>
      <c r="M49" s="15">
        <f>M48+'07分類帳'!M49</f>
        <v>0</v>
      </c>
      <c r="N49" s="15">
        <f>N48+'07分類帳'!N49</f>
        <v>0</v>
      </c>
      <c r="O49" s="15">
        <f>O48+'07分類帳'!O49</f>
        <v>0</v>
      </c>
      <c r="P49" s="15">
        <f>F49-O49</f>
        <v>148859</v>
      </c>
    </row>
    <row r="50" spans="1:16" ht="44.2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0" customHeight="1">
      <c r="A51" s="39"/>
      <c r="B51" s="39"/>
      <c r="C51" s="39"/>
      <c r="D51" s="39"/>
      <c r="E51" s="59" t="s">
        <v>194</v>
      </c>
      <c r="F51" s="5" t="s">
        <v>42</v>
      </c>
      <c r="G51" s="5" t="s">
        <v>86</v>
      </c>
      <c r="H51" s="5" t="s">
        <v>207</v>
      </c>
      <c r="I51" s="5" t="s">
        <v>193</v>
      </c>
      <c r="J51" s="5" t="s">
        <v>210</v>
      </c>
      <c r="K51" s="5" t="s">
        <v>45</v>
      </c>
      <c r="L51" s="5"/>
      <c r="M51" s="5"/>
      <c r="N51" s="5"/>
      <c r="O51" s="196" t="s">
        <v>189</v>
      </c>
      <c r="P51" s="197"/>
    </row>
    <row r="52" spans="1:16" ht="41.25" customHeight="1">
      <c r="A52" s="38"/>
      <c r="B52" s="38"/>
      <c r="C52" s="38"/>
      <c r="D52" s="38"/>
      <c r="E52" s="29"/>
      <c r="F52" s="92"/>
      <c r="G52" s="92"/>
      <c r="H52" s="92"/>
      <c r="I52" s="31"/>
      <c r="J52" s="31"/>
      <c r="K52" s="31"/>
      <c r="L52" s="30"/>
      <c r="M52" s="93"/>
      <c r="N52" s="93"/>
      <c r="O52" s="198">
        <f>SUM(F52:N52)</f>
        <v>0</v>
      </c>
      <c r="P52" s="199"/>
    </row>
  </sheetData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selection activeCell="D1" sqref="D1:H1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4.75">
      <c r="A1" s="208" t="str">
        <f>'07結算'!A1:C1</f>
        <v>   嘉義縣中埔鄉灣潭國民小學</v>
      </c>
      <c r="B1" s="208"/>
      <c r="C1" s="208"/>
      <c r="D1" s="207" t="s">
        <v>348</v>
      </c>
      <c r="E1" s="207"/>
      <c r="F1" s="207"/>
      <c r="G1" s="207"/>
      <c r="H1" s="207"/>
    </row>
    <row r="2" spans="1:8" ht="25.5" customHeight="1">
      <c r="A2" s="200" t="s">
        <v>73</v>
      </c>
      <c r="B2" s="200"/>
      <c r="C2" s="200"/>
      <c r="D2" s="200" t="s">
        <v>74</v>
      </c>
      <c r="E2" s="200"/>
      <c r="F2" s="200"/>
      <c r="G2" s="200" t="s">
        <v>75</v>
      </c>
      <c r="H2" s="200"/>
    </row>
    <row r="3" spans="1:8" ht="25.5" customHeight="1">
      <c r="A3" s="4" t="s">
        <v>76</v>
      </c>
      <c r="B3" s="83" t="s">
        <v>77</v>
      </c>
      <c r="C3" s="4" t="s">
        <v>78</v>
      </c>
      <c r="D3" s="4" t="s">
        <v>79</v>
      </c>
      <c r="E3" s="83" t="s">
        <v>80</v>
      </c>
      <c r="F3" s="4" t="s">
        <v>81</v>
      </c>
      <c r="G3" s="83" t="s">
        <v>80</v>
      </c>
      <c r="H3" s="4" t="s">
        <v>81</v>
      </c>
    </row>
    <row r="4" spans="1:8" ht="25.5" customHeight="1">
      <c r="A4" s="4" t="s">
        <v>82</v>
      </c>
      <c r="B4" s="84">
        <f>'08分類帳'!P4</f>
        <v>148859</v>
      </c>
      <c r="C4" s="201" t="s">
        <v>215</v>
      </c>
      <c r="D4" s="4" t="s">
        <v>83</v>
      </c>
      <c r="E4" s="84">
        <v>0</v>
      </c>
      <c r="F4" s="85" t="e">
        <f>E4/(E13-E8)</f>
        <v>#DIV/0!</v>
      </c>
      <c r="G4" s="84">
        <f>'08分類帳'!G49</f>
        <v>0</v>
      </c>
      <c r="H4" s="85" t="e">
        <f>G4/(G13-G8)</f>
        <v>#DIV/0!</v>
      </c>
    </row>
    <row r="5" spans="1:8" ht="25.5" customHeight="1">
      <c r="A5" s="4" t="s">
        <v>84</v>
      </c>
      <c r="B5" s="84">
        <f>'08分類帳'!F52</f>
        <v>0</v>
      </c>
      <c r="C5" s="202"/>
      <c r="D5" s="4" t="s">
        <v>85</v>
      </c>
      <c r="E5" s="84">
        <f>'08分類帳'!H48</f>
        <v>0</v>
      </c>
      <c r="F5" s="85" t="e">
        <f>E5/(E13-E8)</f>
        <v>#DIV/0!</v>
      </c>
      <c r="G5" s="84">
        <f>'08分類帳'!H49</f>
        <v>0</v>
      </c>
      <c r="H5" s="85" t="e">
        <f>G5/(G13-G8)</f>
        <v>#DIV/0!</v>
      </c>
    </row>
    <row r="6" spans="1:8" ht="29.25" customHeight="1">
      <c r="A6" s="5" t="s">
        <v>86</v>
      </c>
      <c r="B6" s="84">
        <f>'08分類帳'!G52</f>
        <v>0</v>
      </c>
      <c r="C6" s="202"/>
      <c r="D6" s="4" t="s">
        <v>87</v>
      </c>
      <c r="E6" s="84">
        <f>'08分類帳'!I48</f>
        <v>0</v>
      </c>
      <c r="F6" s="85" t="e">
        <f>E6/(E13-E8)</f>
        <v>#DIV/0!</v>
      </c>
      <c r="G6" s="84">
        <f>'08分類帳'!I49</f>
        <v>0</v>
      </c>
      <c r="H6" s="85" t="e">
        <f>G6/(G13-G8)</f>
        <v>#DIV/0!</v>
      </c>
    </row>
    <row r="7" spans="1:8" ht="30" customHeight="1">
      <c r="A7" s="95" t="s">
        <v>207</v>
      </c>
      <c r="B7" s="84">
        <f>'08分類帳'!H52</f>
        <v>0</v>
      </c>
      <c r="C7" s="202"/>
      <c r="D7" s="4" t="s">
        <v>9</v>
      </c>
      <c r="E7" s="84">
        <f>'08分類帳'!J48</f>
        <v>0</v>
      </c>
      <c r="F7" s="85" t="e">
        <f>E7/(E13-E8)</f>
        <v>#DIV/0!</v>
      </c>
      <c r="G7" s="84">
        <f>'08分類帳'!J49</f>
        <v>0</v>
      </c>
      <c r="H7" s="85" t="e">
        <f>G7/(G13-G8)</f>
        <v>#DIV/0!</v>
      </c>
    </row>
    <row r="8" spans="1:8" ht="30" customHeight="1">
      <c r="A8" s="95" t="s">
        <v>192</v>
      </c>
      <c r="B8" s="84">
        <f>'08分類帳'!I52</f>
        <v>0</v>
      </c>
      <c r="C8" s="202"/>
      <c r="D8" s="4" t="s">
        <v>17</v>
      </c>
      <c r="E8" s="84">
        <f>'08分類帳'!K48</f>
        <v>0</v>
      </c>
      <c r="F8" s="85"/>
      <c r="G8" s="84">
        <f>'08分類帳'!K49</f>
        <v>0</v>
      </c>
      <c r="H8" s="85"/>
    </row>
    <row r="9" spans="1:8" ht="32.25" customHeight="1">
      <c r="A9" s="59" t="s">
        <v>210</v>
      </c>
      <c r="B9" s="84">
        <f>'08分類帳'!J52</f>
        <v>0</v>
      </c>
      <c r="C9" s="202"/>
      <c r="D9" s="4" t="s">
        <v>88</v>
      </c>
      <c r="E9" s="84">
        <f>'08分類帳'!L48</f>
        <v>0</v>
      </c>
      <c r="F9" s="85" t="e">
        <f>E9/(E13-E8)</f>
        <v>#DIV/0!</v>
      </c>
      <c r="G9" s="84">
        <f>'08分類帳'!L49</f>
        <v>0</v>
      </c>
      <c r="H9" s="85" t="e">
        <f>G9/(G13-G8)</f>
        <v>#DIV/0!</v>
      </c>
    </row>
    <row r="10" spans="1:8" ht="30" customHeight="1">
      <c r="A10" s="4" t="s">
        <v>163</v>
      </c>
      <c r="B10" s="84">
        <f>'08分類帳'!K52</f>
        <v>0</v>
      </c>
      <c r="C10" s="202"/>
      <c r="D10" s="4" t="s">
        <v>89</v>
      </c>
      <c r="E10" s="84">
        <f>'08分類帳'!M48</f>
        <v>0</v>
      </c>
      <c r="F10" s="85" t="e">
        <f>E10/(E13-E8)</f>
        <v>#DIV/0!</v>
      </c>
      <c r="G10" s="84">
        <f>'08分類帳'!M49</f>
        <v>0</v>
      </c>
      <c r="H10" s="85" t="e">
        <f>G10/(G13-G8)</f>
        <v>#DIV/0!</v>
      </c>
    </row>
    <row r="11" spans="1:8" ht="27" customHeight="1">
      <c r="A11" s="59"/>
      <c r="B11" s="84">
        <f>'08分類帳'!L52</f>
        <v>0</v>
      </c>
      <c r="C11" s="202"/>
      <c r="D11" s="4" t="s">
        <v>10</v>
      </c>
      <c r="E11" s="84">
        <f>'08分類帳'!N49</f>
        <v>0</v>
      </c>
      <c r="F11" s="85" t="e">
        <f>E11/(E13-E8)</f>
        <v>#DIV/0!</v>
      </c>
      <c r="G11" s="84">
        <f>'08分類帳'!N49</f>
        <v>0</v>
      </c>
      <c r="H11" s="85" t="e">
        <f>G11/(G13-G8)</f>
        <v>#DIV/0!</v>
      </c>
    </row>
    <row r="12" spans="1:8" ht="25.5" customHeight="1">
      <c r="A12" s="4"/>
      <c r="B12" s="84">
        <f>'08分類帳'!M52</f>
        <v>0</v>
      </c>
      <c r="C12" s="203" t="s">
        <v>90</v>
      </c>
      <c r="D12" s="59"/>
      <c r="E12" s="84"/>
      <c r="F12" s="85"/>
      <c r="G12" s="84"/>
      <c r="H12" s="85"/>
    </row>
    <row r="13" spans="1:8" ht="27" customHeight="1">
      <c r="A13" s="4"/>
      <c r="B13" s="84">
        <f>'08分類帳'!N52</f>
        <v>0</v>
      </c>
      <c r="C13" s="203"/>
      <c r="D13" s="4" t="s">
        <v>91</v>
      </c>
      <c r="E13" s="84">
        <f>SUM(E4:E12)</f>
        <v>0</v>
      </c>
      <c r="F13" s="85" t="e">
        <f>(E13-E8)/(E13-E8)</f>
        <v>#DIV/0!</v>
      </c>
      <c r="G13" s="84">
        <f>SUM(G4:G12)</f>
        <v>0</v>
      </c>
      <c r="H13" s="86" t="e">
        <f>(G13-G8)/(G13-G8)</f>
        <v>#DIV/0!</v>
      </c>
    </row>
    <row r="14" spans="1:8" ht="33" customHeight="1">
      <c r="A14" s="4" t="s">
        <v>92</v>
      </c>
      <c r="B14" s="84">
        <f>SUM(B5:B13)</f>
        <v>0</v>
      </c>
      <c r="C14" s="203"/>
      <c r="D14" s="4" t="s">
        <v>93</v>
      </c>
      <c r="E14" s="84">
        <f>'08分類帳'!P49</f>
        <v>148859</v>
      </c>
      <c r="F14" s="85"/>
      <c r="G14" s="84">
        <f>E14</f>
        <v>148859</v>
      </c>
      <c r="H14" s="91"/>
    </row>
    <row r="15" spans="1:8" ht="33" customHeight="1">
      <c r="A15" s="4" t="s">
        <v>11</v>
      </c>
      <c r="B15" s="84">
        <f>B14+B4</f>
        <v>148859</v>
      </c>
      <c r="C15" s="204"/>
      <c r="D15" s="4" t="s">
        <v>11</v>
      </c>
      <c r="E15" s="84">
        <f>E13+E14</f>
        <v>148859</v>
      </c>
      <c r="F15" s="86" t="e">
        <f>SUM(F4:F11)</f>
        <v>#DIV/0!</v>
      </c>
      <c r="G15" s="84">
        <f>G13+G14</f>
        <v>148859</v>
      </c>
      <c r="H15" s="86" t="e">
        <f>SUM(H4:H11)</f>
        <v>#DIV/0!</v>
      </c>
    </row>
    <row r="16" spans="1:8" ht="66.75" customHeight="1">
      <c r="A16" s="4" t="s">
        <v>94</v>
      </c>
      <c r="B16" s="205" t="s">
        <v>95</v>
      </c>
      <c r="C16" s="205"/>
      <c r="D16" s="205"/>
      <c r="E16" s="205"/>
      <c r="F16" s="205"/>
      <c r="G16" s="205"/>
      <c r="H16" s="205"/>
    </row>
    <row r="17" spans="1:8" ht="27" customHeight="1">
      <c r="A17" s="206" t="s">
        <v>96</v>
      </c>
      <c r="B17" s="206"/>
      <c r="C17" s="206"/>
      <c r="D17" s="206"/>
      <c r="E17" s="206"/>
      <c r="F17" s="206"/>
      <c r="G17" s="206"/>
      <c r="H17" s="206"/>
    </row>
  </sheetData>
  <mergeCells count="9">
    <mergeCell ref="A2:C2"/>
    <mergeCell ref="D2:F2"/>
    <mergeCell ref="G2:H2"/>
    <mergeCell ref="D1:H1"/>
    <mergeCell ref="A1:C1"/>
    <mergeCell ref="C4:C11"/>
    <mergeCell ref="C12:C15"/>
    <mergeCell ref="B16:H16"/>
    <mergeCell ref="A17:H17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pane ySplit="3" topLeftCell="BM15" activePane="bottomLeft" state="frozen"/>
      <selection pane="topLeft" activeCell="A1" sqref="A1"/>
      <selection pane="bottomLeft" activeCell="A1" sqref="A1:IV16384"/>
    </sheetView>
  </sheetViews>
  <sheetFormatPr defaultColWidth="9.00390625" defaultRowHeight="16.5"/>
  <cols>
    <col min="1" max="1" width="3.50390625" style="150" bestFit="1" customWidth="1"/>
    <col min="2" max="2" width="4.50390625" style="150" bestFit="1" customWidth="1"/>
    <col min="3" max="3" width="3.50390625" style="150" bestFit="1" customWidth="1"/>
    <col min="4" max="4" width="5.625" style="150" bestFit="1" customWidth="1"/>
    <col min="5" max="5" width="26.50390625" style="150" bestFit="1" customWidth="1"/>
    <col min="6" max="6" width="10.00390625" style="150" bestFit="1" customWidth="1"/>
    <col min="7" max="7" width="7.875" style="150" bestFit="1" customWidth="1"/>
    <col min="8" max="8" width="10.00390625" style="150" bestFit="1" customWidth="1"/>
    <col min="9" max="10" width="7.875" style="150" bestFit="1" customWidth="1"/>
    <col min="11" max="11" width="8.875" style="150" bestFit="1" customWidth="1"/>
    <col min="12" max="13" width="7.875" style="150" bestFit="1" customWidth="1"/>
    <col min="14" max="14" width="5.625" style="150" bestFit="1" customWidth="1"/>
    <col min="15" max="15" width="8.875" style="150" bestFit="1" customWidth="1"/>
    <col min="16" max="16" width="10.00390625" style="150" bestFit="1" customWidth="1"/>
    <col min="17" max="16384" width="8.875" style="150" customWidth="1"/>
  </cols>
  <sheetData>
    <row r="1" spans="1:16" ht="16.5">
      <c r="A1" s="211" t="str">
        <f>'08分類帳'!A1:I1</f>
        <v>嘉義縣中埔鄉灣潭國民小學</v>
      </c>
      <c r="B1" s="212"/>
      <c r="C1" s="212"/>
      <c r="D1" s="212"/>
      <c r="E1" s="212"/>
      <c r="F1" s="212"/>
      <c r="G1" s="212"/>
      <c r="H1" s="212"/>
      <c r="I1" s="212"/>
      <c r="J1" s="209" t="s">
        <v>349</v>
      </c>
      <c r="K1" s="209"/>
      <c r="L1" s="209"/>
      <c r="M1" s="209"/>
      <c r="N1" s="209"/>
      <c r="O1" s="209"/>
      <c r="P1" s="210"/>
    </row>
    <row r="2" spans="1:16" s="151" customFormat="1" ht="16.5">
      <c r="A2" s="200" t="str">
        <f>'07分類帳'!A2:B2</f>
        <v>102年</v>
      </c>
      <c r="B2" s="200"/>
      <c r="C2" s="200" t="s">
        <v>4</v>
      </c>
      <c r="D2" s="200"/>
      <c r="E2" s="200" t="s">
        <v>12</v>
      </c>
      <c r="F2" s="4" t="s">
        <v>5</v>
      </c>
      <c r="G2" s="200" t="s">
        <v>49</v>
      </c>
      <c r="H2" s="200"/>
      <c r="I2" s="200"/>
      <c r="J2" s="200"/>
      <c r="K2" s="200"/>
      <c r="L2" s="200"/>
      <c r="M2" s="200"/>
      <c r="N2" s="200"/>
      <c r="O2" s="200"/>
      <c r="P2" s="200" t="s">
        <v>16</v>
      </c>
    </row>
    <row r="3" spans="1:16" s="151" customFormat="1" ht="33.75">
      <c r="A3" s="4" t="s">
        <v>0</v>
      </c>
      <c r="B3" s="4" t="s">
        <v>1</v>
      </c>
      <c r="C3" s="4" t="s">
        <v>2</v>
      </c>
      <c r="D3" s="4" t="s">
        <v>3</v>
      </c>
      <c r="E3" s="200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9" t="s">
        <v>19</v>
      </c>
      <c r="M3" s="59" t="s">
        <v>18</v>
      </c>
      <c r="N3" s="4" t="s">
        <v>10</v>
      </c>
      <c r="O3" s="4" t="s">
        <v>11</v>
      </c>
      <c r="P3" s="200"/>
    </row>
    <row r="4" spans="1:16" s="154" customFormat="1" ht="16.5">
      <c r="A4" s="162">
        <v>9</v>
      </c>
      <c r="B4" s="162">
        <v>1</v>
      </c>
      <c r="C4" s="162" t="s">
        <v>48</v>
      </c>
      <c r="D4" s="162" t="s">
        <v>48</v>
      </c>
      <c r="E4" s="152" t="s">
        <v>360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62">
        <f>'08分類帳'!P49</f>
        <v>148859</v>
      </c>
    </row>
    <row r="5" spans="1:16" s="156" customFormat="1" ht="16.5">
      <c r="A5" s="163">
        <v>9</v>
      </c>
      <c r="B5" s="163">
        <v>18</v>
      </c>
      <c r="C5" s="163" t="s">
        <v>14</v>
      </c>
      <c r="D5" s="163">
        <v>901</v>
      </c>
      <c r="E5" s="155" t="s">
        <v>230</v>
      </c>
      <c r="F5" s="163">
        <v>24700</v>
      </c>
      <c r="G5" s="163"/>
      <c r="H5" s="163"/>
      <c r="I5" s="163"/>
      <c r="J5" s="163"/>
      <c r="K5" s="163"/>
      <c r="L5" s="163"/>
      <c r="M5" s="163"/>
      <c r="N5" s="163"/>
      <c r="O5" s="163">
        <f aca="true" t="shared" si="0" ref="O5:O21">SUM(G5:N5)</f>
        <v>0</v>
      </c>
      <c r="P5" s="163">
        <f aca="true" t="shared" si="1" ref="P5:P19">P4+F5-O5</f>
        <v>173559</v>
      </c>
    </row>
    <row r="6" spans="1:16" s="157" customFormat="1" ht="16.5">
      <c r="A6" s="164">
        <v>9</v>
      </c>
      <c r="B6" s="164">
        <v>1</v>
      </c>
      <c r="C6" s="164" t="s">
        <v>15</v>
      </c>
      <c r="D6" s="164">
        <v>901</v>
      </c>
      <c r="E6" s="165" t="s">
        <v>361</v>
      </c>
      <c r="F6" s="164"/>
      <c r="G6" s="164" t="s">
        <v>48</v>
      </c>
      <c r="H6" s="164"/>
      <c r="I6" s="164"/>
      <c r="J6" s="164" t="s">
        <v>48</v>
      </c>
      <c r="K6" s="164"/>
      <c r="L6" s="164">
        <v>485</v>
      </c>
      <c r="M6" s="164"/>
      <c r="N6" s="164"/>
      <c r="O6" s="164">
        <f t="shared" si="0"/>
        <v>485</v>
      </c>
      <c r="P6" s="163">
        <f t="shared" si="1"/>
        <v>173074</v>
      </c>
    </row>
    <row r="7" spans="1:16" s="157" customFormat="1" ht="16.5">
      <c r="A7" s="164">
        <v>9</v>
      </c>
      <c r="B7" s="164">
        <v>1</v>
      </c>
      <c r="C7" s="164" t="s">
        <v>15</v>
      </c>
      <c r="D7" s="164">
        <v>902</v>
      </c>
      <c r="E7" s="165" t="s">
        <v>362</v>
      </c>
      <c r="F7" s="164"/>
      <c r="G7" s="164"/>
      <c r="H7" s="164" t="s">
        <v>48</v>
      </c>
      <c r="I7" s="164"/>
      <c r="J7" s="164"/>
      <c r="K7" s="164"/>
      <c r="L7" s="164">
        <v>177</v>
      </c>
      <c r="M7" s="164"/>
      <c r="N7" s="164"/>
      <c r="O7" s="164">
        <f t="shared" si="0"/>
        <v>177</v>
      </c>
      <c r="P7" s="163">
        <f t="shared" si="1"/>
        <v>172897</v>
      </c>
    </row>
    <row r="8" spans="1:16" s="157" customFormat="1" ht="16.5">
      <c r="A8" s="164">
        <v>9</v>
      </c>
      <c r="B8" s="164">
        <v>1</v>
      </c>
      <c r="C8" s="164" t="s">
        <v>15</v>
      </c>
      <c r="D8" s="164">
        <v>903</v>
      </c>
      <c r="E8" s="165" t="s">
        <v>363</v>
      </c>
      <c r="F8" s="164"/>
      <c r="G8" s="164"/>
      <c r="H8" s="164" t="s">
        <v>48</v>
      </c>
      <c r="I8" s="164"/>
      <c r="J8" s="164"/>
      <c r="K8" s="164"/>
      <c r="L8" s="164">
        <v>4340</v>
      </c>
      <c r="M8" s="164"/>
      <c r="N8" s="164" t="s">
        <v>48</v>
      </c>
      <c r="O8" s="164">
        <f t="shared" si="0"/>
        <v>4340</v>
      </c>
      <c r="P8" s="163">
        <f t="shared" si="1"/>
        <v>168557</v>
      </c>
    </row>
    <row r="9" spans="1:16" s="157" customFormat="1" ht="16.5">
      <c r="A9" s="164">
        <v>9</v>
      </c>
      <c r="B9" s="164">
        <v>4</v>
      </c>
      <c r="C9" s="164" t="s">
        <v>15</v>
      </c>
      <c r="D9" s="164">
        <v>904</v>
      </c>
      <c r="E9" s="165" t="s">
        <v>345</v>
      </c>
      <c r="F9" s="164"/>
      <c r="G9" s="164"/>
      <c r="H9" s="164">
        <v>5000</v>
      </c>
      <c r="I9" s="164"/>
      <c r="J9" s="164"/>
      <c r="K9" s="164"/>
      <c r="L9" s="164" t="s">
        <v>48</v>
      </c>
      <c r="M9" s="164"/>
      <c r="N9" s="164"/>
      <c r="O9" s="164">
        <f t="shared" si="0"/>
        <v>5000</v>
      </c>
      <c r="P9" s="163">
        <f t="shared" si="1"/>
        <v>163557</v>
      </c>
    </row>
    <row r="10" spans="1:16" s="157" customFormat="1" ht="16.5">
      <c r="A10" s="164">
        <v>9</v>
      </c>
      <c r="B10" s="164">
        <v>4</v>
      </c>
      <c r="C10" s="164" t="s">
        <v>15</v>
      </c>
      <c r="D10" s="164">
        <v>905</v>
      </c>
      <c r="E10" s="165" t="s">
        <v>344</v>
      </c>
      <c r="F10" s="164"/>
      <c r="G10" s="164"/>
      <c r="H10" s="164">
        <v>2275</v>
      </c>
      <c r="I10" s="164" t="s">
        <v>48</v>
      </c>
      <c r="J10" s="164"/>
      <c r="K10" s="164"/>
      <c r="L10" s="164" t="s">
        <v>48</v>
      </c>
      <c r="M10" s="164"/>
      <c r="N10" s="164"/>
      <c r="O10" s="164">
        <f t="shared" si="0"/>
        <v>2275</v>
      </c>
      <c r="P10" s="163">
        <f t="shared" si="1"/>
        <v>161282</v>
      </c>
    </row>
    <row r="11" spans="1:16" s="157" customFormat="1" ht="16.5">
      <c r="A11" s="164">
        <v>9</v>
      </c>
      <c r="B11" s="164">
        <v>16</v>
      </c>
      <c r="C11" s="164" t="s">
        <v>15</v>
      </c>
      <c r="D11" s="164">
        <v>906</v>
      </c>
      <c r="E11" s="165" t="s">
        <v>351</v>
      </c>
      <c r="F11" s="164"/>
      <c r="G11" s="164"/>
      <c r="H11" s="164"/>
      <c r="I11" s="164"/>
      <c r="J11" s="164"/>
      <c r="K11" s="164"/>
      <c r="L11" s="164">
        <v>163</v>
      </c>
      <c r="M11" s="164"/>
      <c r="N11" s="164" t="s">
        <v>48</v>
      </c>
      <c r="O11" s="164">
        <f t="shared" si="0"/>
        <v>163</v>
      </c>
      <c r="P11" s="163">
        <f t="shared" si="1"/>
        <v>161119</v>
      </c>
    </row>
    <row r="12" spans="1:16" s="157" customFormat="1" ht="16.5">
      <c r="A12" s="164">
        <v>9</v>
      </c>
      <c r="B12" s="164">
        <v>16</v>
      </c>
      <c r="C12" s="164" t="s">
        <v>15</v>
      </c>
      <c r="D12" s="164">
        <v>907</v>
      </c>
      <c r="E12" s="165" t="s">
        <v>352</v>
      </c>
      <c r="F12" s="164"/>
      <c r="G12" s="164"/>
      <c r="H12" s="164"/>
      <c r="I12" s="164"/>
      <c r="J12" s="164">
        <v>330</v>
      </c>
      <c r="K12" s="164"/>
      <c r="L12" s="164" t="s">
        <v>48</v>
      </c>
      <c r="M12" s="164"/>
      <c r="N12" s="164" t="s">
        <v>48</v>
      </c>
      <c r="O12" s="164">
        <f t="shared" si="0"/>
        <v>330</v>
      </c>
      <c r="P12" s="163">
        <f t="shared" si="1"/>
        <v>160789</v>
      </c>
    </row>
    <row r="13" spans="1:16" s="157" customFormat="1" ht="16.5">
      <c r="A13" s="164">
        <v>9</v>
      </c>
      <c r="B13" s="164">
        <v>16</v>
      </c>
      <c r="C13" s="164" t="s">
        <v>15</v>
      </c>
      <c r="D13" s="164">
        <v>908</v>
      </c>
      <c r="E13" s="165" t="s">
        <v>353</v>
      </c>
      <c r="F13" s="164"/>
      <c r="G13" s="164" t="s">
        <v>48</v>
      </c>
      <c r="H13" s="164"/>
      <c r="I13" s="164"/>
      <c r="J13" s="164"/>
      <c r="K13" s="164"/>
      <c r="L13" s="164" t="s">
        <v>48</v>
      </c>
      <c r="M13" s="164"/>
      <c r="N13" s="164">
        <v>130</v>
      </c>
      <c r="O13" s="164">
        <f t="shared" si="0"/>
        <v>130</v>
      </c>
      <c r="P13" s="163">
        <f t="shared" si="1"/>
        <v>160659</v>
      </c>
    </row>
    <row r="14" spans="1:16" s="157" customFormat="1" ht="16.5">
      <c r="A14" s="164">
        <v>9</v>
      </c>
      <c r="B14" s="164">
        <v>10</v>
      </c>
      <c r="C14" s="164" t="s">
        <v>15</v>
      </c>
      <c r="D14" s="164">
        <v>909</v>
      </c>
      <c r="E14" s="165" t="s">
        <v>354</v>
      </c>
      <c r="F14" s="164"/>
      <c r="G14" s="164">
        <v>3100</v>
      </c>
      <c r="H14" s="164"/>
      <c r="I14" s="164"/>
      <c r="J14" s="164" t="s">
        <v>48</v>
      </c>
      <c r="K14" s="164"/>
      <c r="L14" s="164" t="s">
        <v>48</v>
      </c>
      <c r="M14" s="164"/>
      <c r="N14" s="164"/>
      <c r="O14" s="164">
        <f t="shared" si="0"/>
        <v>3100</v>
      </c>
      <c r="P14" s="163">
        <f t="shared" si="1"/>
        <v>157559</v>
      </c>
    </row>
    <row r="15" spans="1:16" s="157" customFormat="1" ht="16.5">
      <c r="A15" s="164">
        <v>9</v>
      </c>
      <c r="B15" s="164">
        <v>10</v>
      </c>
      <c r="C15" s="164" t="s">
        <v>15</v>
      </c>
      <c r="D15" s="164">
        <v>910</v>
      </c>
      <c r="E15" s="165" t="s">
        <v>355</v>
      </c>
      <c r="F15" s="164"/>
      <c r="G15" s="164"/>
      <c r="H15" s="164" t="s">
        <v>48</v>
      </c>
      <c r="I15" s="164"/>
      <c r="J15" s="164"/>
      <c r="K15" s="164"/>
      <c r="L15" s="164"/>
      <c r="M15" s="164"/>
      <c r="N15" s="164">
        <v>65</v>
      </c>
      <c r="O15" s="164">
        <f t="shared" si="0"/>
        <v>65</v>
      </c>
      <c r="P15" s="163">
        <f t="shared" si="1"/>
        <v>157494</v>
      </c>
    </row>
    <row r="16" spans="1:16" s="157" customFormat="1" ht="16.5">
      <c r="A16" s="164">
        <v>9</v>
      </c>
      <c r="B16" s="164">
        <v>30</v>
      </c>
      <c r="C16" s="164" t="s">
        <v>15</v>
      </c>
      <c r="D16" s="164">
        <v>911</v>
      </c>
      <c r="E16" s="165" t="s">
        <v>356</v>
      </c>
      <c r="F16" s="164"/>
      <c r="G16" s="164"/>
      <c r="H16" s="164" t="s">
        <v>48</v>
      </c>
      <c r="I16" s="164"/>
      <c r="J16" s="164"/>
      <c r="K16" s="164"/>
      <c r="L16" s="164"/>
      <c r="M16" s="164"/>
      <c r="N16" s="164">
        <v>150</v>
      </c>
      <c r="O16" s="164">
        <f t="shared" si="0"/>
        <v>150</v>
      </c>
      <c r="P16" s="163">
        <f t="shared" si="1"/>
        <v>157344</v>
      </c>
    </row>
    <row r="17" spans="1:16" s="157" customFormat="1" ht="16.5">
      <c r="A17" s="164">
        <v>9</v>
      </c>
      <c r="B17" s="164">
        <v>30</v>
      </c>
      <c r="C17" s="164" t="s">
        <v>15</v>
      </c>
      <c r="D17" s="164">
        <v>912</v>
      </c>
      <c r="E17" s="165" t="s">
        <v>357</v>
      </c>
      <c r="F17" s="164"/>
      <c r="G17" s="164"/>
      <c r="H17" s="164" t="s">
        <v>48</v>
      </c>
      <c r="I17" s="164"/>
      <c r="J17" s="164"/>
      <c r="K17" s="164">
        <v>264</v>
      </c>
      <c r="L17" s="164"/>
      <c r="M17" s="164"/>
      <c r="N17" s="164"/>
      <c r="O17" s="164">
        <f t="shared" si="0"/>
        <v>264</v>
      </c>
      <c r="P17" s="163">
        <f t="shared" si="1"/>
        <v>157080</v>
      </c>
    </row>
    <row r="18" spans="1:16" s="157" customFormat="1" ht="16.5">
      <c r="A18" s="164">
        <v>9</v>
      </c>
      <c r="B18" s="164">
        <v>30</v>
      </c>
      <c r="C18" s="164" t="s">
        <v>15</v>
      </c>
      <c r="D18" s="164">
        <v>913</v>
      </c>
      <c r="E18" s="165" t="s">
        <v>358</v>
      </c>
      <c r="F18" s="164"/>
      <c r="G18" s="164"/>
      <c r="H18" s="164" t="s">
        <v>48</v>
      </c>
      <c r="I18" s="164"/>
      <c r="J18" s="164"/>
      <c r="K18" s="164">
        <v>15583</v>
      </c>
      <c r="L18" s="164"/>
      <c r="M18" s="164"/>
      <c r="N18" s="164"/>
      <c r="O18" s="164">
        <f>SUM(G18:N18)</f>
        <v>15583</v>
      </c>
      <c r="P18" s="163">
        <f t="shared" si="1"/>
        <v>141497</v>
      </c>
    </row>
    <row r="19" spans="1:16" s="157" customFormat="1" ht="16.5">
      <c r="A19" s="164">
        <v>9</v>
      </c>
      <c r="B19" s="164">
        <v>30</v>
      </c>
      <c r="C19" s="164" t="s">
        <v>15</v>
      </c>
      <c r="D19" s="164">
        <v>914</v>
      </c>
      <c r="E19" s="165" t="s">
        <v>359</v>
      </c>
      <c r="F19" s="164"/>
      <c r="G19" s="164">
        <v>2617</v>
      </c>
      <c r="H19" s="164" t="s">
        <v>48</v>
      </c>
      <c r="I19" s="164"/>
      <c r="J19" s="164"/>
      <c r="K19" s="164"/>
      <c r="L19" s="164"/>
      <c r="M19" s="164"/>
      <c r="N19" s="164"/>
      <c r="O19" s="164">
        <f>SUM(G19:N19)</f>
        <v>2617</v>
      </c>
      <c r="P19" s="163">
        <f t="shared" si="1"/>
        <v>138880</v>
      </c>
    </row>
    <row r="20" spans="1:16" s="158" customFormat="1" ht="16.5">
      <c r="A20" s="166"/>
      <c r="B20" s="166"/>
      <c r="C20" s="166"/>
      <c r="D20" s="166"/>
      <c r="E20" s="167" t="s">
        <v>92</v>
      </c>
      <c r="F20" s="166">
        <f aca="true" t="shared" si="2" ref="F20:N20">SUM(F5:F19)</f>
        <v>24700</v>
      </c>
      <c r="G20" s="166">
        <f t="shared" si="2"/>
        <v>5717</v>
      </c>
      <c r="H20" s="166">
        <f t="shared" si="2"/>
        <v>7275</v>
      </c>
      <c r="I20" s="166">
        <f t="shared" si="2"/>
        <v>0</v>
      </c>
      <c r="J20" s="166">
        <f t="shared" si="2"/>
        <v>330</v>
      </c>
      <c r="K20" s="166">
        <f t="shared" si="2"/>
        <v>15847</v>
      </c>
      <c r="L20" s="166">
        <f t="shared" si="2"/>
        <v>5165</v>
      </c>
      <c r="M20" s="166">
        <f t="shared" si="2"/>
        <v>0</v>
      </c>
      <c r="N20" s="166">
        <f t="shared" si="2"/>
        <v>345</v>
      </c>
      <c r="O20" s="166">
        <f t="shared" si="0"/>
        <v>34679</v>
      </c>
      <c r="P20" s="166">
        <f>F20-O20</f>
        <v>-9979</v>
      </c>
    </row>
    <row r="21" spans="1:16" s="158" customFormat="1" ht="16.5">
      <c r="A21" s="166"/>
      <c r="B21" s="166"/>
      <c r="C21" s="166"/>
      <c r="D21" s="166"/>
      <c r="E21" s="167" t="s">
        <v>364</v>
      </c>
      <c r="F21" s="166">
        <f>F20+'08分類帳'!F49</f>
        <v>173559</v>
      </c>
      <c r="G21" s="166">
        <f>G20+'08分類帳'!G49</f>
        <v>5717</v>
      </c>
      <c r="H21" s="166">
        <f>H20+'08分類帳'!H49</f>
        <v>7275</v>
      </c>
      <c r="I21" s="166">
        <f>I20+'08分類帳'!I49</f>
        <v>0</v>
      </c>
      <c r="J21" s="166">
        <f>J20+'08分類帳'!J49</f>
        <v>330</v>
      </c>
      <c r="K21" s="166">
        <f>K20+'08分類帳'!K49</f>
        <v>15847</v>
      </c>
      <c r="L21" s="166">
        <f>L20+'08分類帳'!L49</f>
        <v>5165</v>
      </c>
      <c r="M21" s="166">
        <f>M20+'08分類帳'!M49</f>
        <v>0</v>
      </c>
      <c r="N21" s="166">
        <f>N20+'08分類帳'!N49</f>
        <v>345</v>
      </c>
      <c r="O21" s="166">
        <f t="shared" si="0"/>
        <v>34679</v>
      </c>
      <c r="P21" s="166">
        <f>F21-O21</f>
        <v>138880</v>
      </c>
    </row>
    <row r="22" spans="1:16" ht="16.5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</row>
    <row r="23" spans="1:16" s="151" customFormat="1" ht="51">
      <c r="A23" s="4"/>
      <c r="B23" s="4"/>
      <c r="C23" s="4"/>
      <c r="D23" s="4"/>
      <c r="E23" s="59" t="s">
        <v>365</v>
      </c>
      <c r="F23" s="59" t="s">
        <v>310</v>
      </c>
      <c r="G23" s="59" t="s">
        <v>86</v>
      </c>
      <c r="H23" s="59" t="s">
        <v>311</v>
      </c>
      <c r="I23" s="59" t="s">
        <v>193</v>
      </c>
      <c r="J23" s="59" t="s">
        <v>210</v>
      </c>
      <c r="K23" s="59" t="s">
        <v>312</v>
      </c>
      <c r="L23" s="59"/>
      <c r="M23" s="59"/>
      <c r="N23" s="59"/>
      <c r="O23" s="213" t="s">
        <v>189</v>
      </c>
      <c r="P23" s="214"/>
    </row>
    <row r="24" spans="1:16" ht="16.5">
      <c r="A24" s="29"/>
      <c r="B24" s="29"/>
      <c r="C24" s="29"/>
      <c r="D24" s="29"/>
      <c r="E24" s="29"/>
      <c r="F24" s="162">
        <f>F5</f>
        <v>24700</v>
      </c>
      <c r="G24" s="162"/>
      <c r="H24" s="162"/>
      <c r="I24" s="29"/>
      <c r="J24" s="29"/>
      <c r="K24" s="29"/>
      <c r="L24" s="162"/>
      <c r="M24" s="93"/>
      <c r="N24" s="93"/>
      <c r="O24" s="198">
        <f>SUM(F24:N24)</f>
        <v>24700</v>
      </c>
      <c r="P24" s="199"/>
    </row>
  </sheetData>
  <mergeCells count="9">
    <mergeCell ref="J1:P1"/>
    <mergeCell ref="A1:I1"/>
    <mergeCell ref="O24:P24"/>
    <mergeCell ref="O23:P23"/>
    <mergeCell ref="P2:P3"/>
    <mergeCell ref="A2:B2"/>
    <mergeCell ref="C2:D2"/>
    <mergeCell ref="G2:O2"/>
    <mergeCell ref="E2:E3"/>
  </mergeCells>
  <printOptions gridLines="1" horizontalCentered="1" verticalCentered="1"/>
  <pageMargins left="0" right="0" top="0" bottom="0" header="0.11811023622047245" footer="0.31496062992125984"/>
  <pageSetup horizontalDpi="600" verticalDpi="600" orientation="landscape" pageOrder="overThenDown" paperSize="9" r:id="rId1"/>
  <headerFooter alignWithMargins="0">
    <oddFooter>&amp;C第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J9" sqref="J9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4.75">
      <c r="A1" s="208" t="str">
        <f>'08結算'!A1:C1</f>
        <v>   嘉義縣中埔鄉灣潭國民小學</v>
      </c>
      <c r="B1" s="208"/>
      <c r="C1" s="208"/>
      <c r="D1" s="207" t="s">
        <v>350</v>
      </c>
      <c r="E1" s="207"/>
      <c r="F1" s="207"/>
      <c r="G1" s="207"/>
      <c r="H1" s="207"/>
    </row>
    <row r="2" spans="1:8" ht="25.5" customHeight="1">
      <c r="A2" s="200" t="s">
        <v>73</v>
      </c>
      <c r="B2" s="200"/>
      <c r="C2" s="200"/>
      <c r="D2" s="200" t="s">
        <v>74</v>
      </c>
      <c r="E2" s="200"/>
      <c r="F2" s="200"/>
      <c r="G2" s="200" t="s">
        <v>75</v>
      </c>
      <c r="H2" s="200"/>
    </row>
    <row r="3" spans="1:8" ht="25.5" customHeight="1">
      <c r="A3" s="4" t="s">
        <v>76</v>
      </c>
      <c r="B3" s="83" t="s">
        <v>77</v>
      </c>
      <c r="C3" s="4" t="s">
        <v>78</v>
      </c>
      <c r="D3" s="4" t="s">
        <v>79</v>
      </c>
      <c r="E3" s="83" t="s">
        <v>80</v>
      </c>
      <c r="F3" s="4" t="s">
        <v>81</v>
      </c>
      <c r="G3" s="83" t="s">
        <v>80</v>
      </c>
      <c r="H3" s="4" t="s">
        <v>81</v>
      </c>
    </row>
    <row r="4" spans="1:8" ht="25.5" customHeight="1">
      <c r="A4" s="4" t="s">
        <v>82</v>
      </c>
      <c r="B4" s="84">
        <f>'09分類帳'!P4</f>
        <v>148859</v>
      </c>
      <c r="C4" s="201" t="s">
        <v>366</v>
      </c>
      <c r="D4" s="4" t="s">
        <v>83</v>
      </c>
      <c r="E4" s="84">
        <f>'09分類帳'!G20</f>
        <v>5717</v>
      </c>
      <c r="F4" s="85">
        <f>E4/(E13-E8)</f>
        <v>0.30357901444350044</v>
      </c>
      <c r="G4" s="84">
        <f>'09分類帳'!G21</f>
        <v>5717</v>
      </c>
      <c r="H4" s="85">
        <f>G4/(G13-G8)</f>
        <v>0.30357901444350044</v>
      </c>
    </row>
    <row r="5" spans="1:8" ht="25.5" customHeight="1">
      <c r="A5" s="4" t="s">
        <v>84</v>
      </c>
      <c r="B5" s="84">
        <f>'09分類帳'!F5</f>
        <v>24700</v>
      </c>
      <c r="C5" s="202"/>
      <c r="D5" s="4" t="s">
        <v>85</v>
      </c>
      <c r="E5" s="84">
        <f>'09分類帳'!H20</f>
        <v>7275</v>
      </c>
      <c r="F5" s="85">
        <f>E5/(E13-E8)</f>
        <v>0.3863105352591334</v>
      </c>
      <c r="G5" s="84">
        <f>'09分類帳'!H21</f>
        <v>7275</v>
      </c>
      <c r="H5" s="85">
        <f>G5/(G13-G8)</f>
        <v>0.3863105352591334</v>
      </c>
    </row>
    <row r="6" spans="1:8" ht="29.25" customHeight="1">
      <c r="A6" s="5" t="s">
        <v>86</v>
      </c>
      <c r="B6" s="84">
        <f>'09分類帳'!G24</f>
        <v>0</v>
      </c>
      <c r="C6" s="202"/>
      <c r="D6" s="4" t="s">
        <v>87</v>
      </c>
      <c r="E6" s="84">
        <f>'09分類帳'!I20</f>
        <v>0</v>
      </c>
      <c r="F6" s="85">
        <f>E6/(E13-E8)</f>
        <v>0</v>
      </c>
      <c r="G6" s="84">
        <f>'09分類帳'!I21</f>
        <v>0</v>
      </c>
      <c r="H6" s="85">
        <f>G6/(G13-G8)</f>
        <v>0</v>
      </c>
    </row>
    <row r="7" spans="1:8" ht="33" customHeight="1">
      <c r="A7" s="95" t="s">
        <v>207</v>
      </c>
      <c r="B7" s="84">
        <f>'09分類帳'!H24</f>
        <v>0</v>
      </c>
      <c r="C7" s="202"/>
      <c r="D7" s="4" t="s">
        <v>9</v>
      </c>
      <c r="E7" s="84">
        <f>'09分類帳'!J20</f>
        <v>330</v>
      </c>
      <c r="F7" s="85">
        <f>E7/(E13-E8)</f>
        <v>0.017523364485981307</v>
      </c>
      <c r="G7" s="84">
        <f>'09分類帳'!J21</f>
        <v>330</v>
      </c>
      <c r="H7" s="85">
        <f>G7/(G13-G8)</f>
        <v>0.017523364485981307</v>
      </c>
    </row>
    <row r="8" spans="1:8" ht="30" customHeight="1">
      <c r="A8" s="95" t="s">
        <v>192</v>
      </c>
      <c r="B8" s="84">
        <f>'09分類帳'!I24</f>
        <v>0</v>
      </c>
      <c r="C8" s="202"/>
      <c r="D8" s="4" t="s">
        <v>17</v>
      </c>
      <c r="E8" s="84">
        <f>'09分類帳'!K20</f>
        <v>15847</v>
      </c>
      <c r="F8" s="85"/>
      <c r="G8" s="84">
        <f>'09分類帳'!K21</f>
        <v>15847</v>
      </c>
      <c r="H8" s="85"/>
    </row>
    <row r="9" spans="1:8" ht="32.25" customHeight="1">
      <c r="A9" s="59" t="s">
        <v>210</v>
      </c>
      <c r="B9" s="84">
        <f>'09分類帳'!J24</f>
        <v>0</v>
      </c>
      <c r="C9" s="202"/>
      <c r="D9" s="4" t="s">
        <v>88</v>
      </c>
      <c r="E9" s="84">
        <f>'09分類帳'!L20</f>
        <v>5165</v>
      </c>
      <c r="F9" s="85">
        <f>E9/(E13-E8)</f>
        <v>0.274267204757859</v>
      </c>
      <c r="G9" s="84">
        <f>'09分類帳'!L21</f>
        <v>5165</v>
      </c>
      <c r="H9" s="85">
        <f>G9/(G13-G8)</f>
        <v>0.274267204757859</v>
      </c>
    </row>
    <row r="10" spans="1:8" ht="30" customHeight="1">
      <c r="A10" s="4" t="s">
        <v>163</v>
      </c>
      <c r="B10" s="84">
        <f>'09分類帳'!K24</f>
        <v>0</v>
      </c>
      <c r="C10" s="202"/>
      <c r="D10" s="4" t="s">
        <v>89</v>
      </c>
      <c r="E10" s="84">
        <f>'09分類帳'!M20</f>
        <v>0</v>
      </c>
      <c r="F10" s="85">
        <f>E10/(E13-E8)</f>
        <v>0</v>
      </c>
      <c r="G10" s="84">
        <f>'09分類帳'!M21</f>
        <v>0</v>
      </c>
      <c r="H10" s="85">
        <f>G10/(G13-G8)</f>
        <v>0</v>
      </c>
    </row>
    <row r="11" spans="1:8" ht="24" customHeight="1">
      <c r="A11" s="59"/>
      <c r="B11" s="84">
        <f>'09分類帳'!L24</f>
        <v>0</v>
      </c>
      <c r="C11" s="202"/>
      <c r="D11" s="4" t="s">
        <v>10</v>
      </c>
      <c r="E11" s="84">
        <f>'09分類帳'!N20</f>
        <v>345</v>
      </c>
      <c r="F11" s="85">
        <f>E11/(E13-E8)</f>
        <v>0.018319881053525913</v>
      </c>
      <c r="G11" s="84">
        <f>'09分類帳'!N21</f>
        <v>345</v>
      </c>
      <c r="H11" s="85">
        <f>G11/(G13-G8)</f>
        <v>0.018319881053525913</v>
      </c>
    </row>
    <row r="12" spans="1:8" ht="25.5" customHeight="1">
      <c r="A12" s="4"/>
      <c r="B12" s="84">
        <f>'09分類帳'!M24</f>
        <v>0</v>
      </c>
      <c r="C12" s="203" t="s">
        <v>231</v>
      </c>
      <c r="D12" s="59"/>
      <c r="E12" s="84"/>
      <c r="F12" s="85"/>
      <c r="G12" s="84"/>
      <c r="H12" s="85"/>
    </row>
    <row r="13" spans="1:8" ht="30" customHeight="1">
      <c r="A13" s="4"/>
      <c r="B13" s="84">
        <f>'09分類帳'!N24</f>
        <v>0</v>
      </c>
      <c r="C13" s="203"/>
      <c r="D13" s="4" t="s">
        <v>91</v>
      </c>
      <c r="E13" s="84">
        <f>SUM(E4:E12)</f>
        <v>34679</v>
      </c>
      <c r="F13" s="85">
        <f>(E13-E8)/(E13-E8)</f>
        <v>1</v>
      </c>
      <c r="G13" s="84">
        <f>SUM(G4:G12)</f>
        <v>34679</v>
      </c>
      <c r="H13" s="86">
        <f>(G13-G8)/(G13-G8)</f>
        <v>1</v>
      </c>
    </row>
    <row r="14" spans="1:8" ht="35.25" customHeight="1">
      <c r="A14" s="4" t="s">
        <v>92</v>
      </c>
      <c r="B14" s="84">
        <f>SUM(B5:B13)</f>
        <v>24700</v>
      </c>
      <c r="C14" s="203"/>
      <c r="D14" s="4" t="s">
        <v>93</v>
      </c>
      <c r="E14" s="84">
        <f>'09分類帳'!P21</f>
        <v>138880</v>
      </c>
      <c r="F14" s="85"/>
      <c r="G14" s="84">
        <f>E14</f>
        <v>138880</v>
      </c>
      <c r="H14" s="91"/>
    </row>
    <row r="15" spans="1:8" ht="33" customHeight="1">
      <c r="A15" s="4" t="s">
        <v>11</v>
      </c>
      <c r="B15" s="84">
        <f>B14+B4</f>
        <v>173559</v>
      </c>
      <c r="C15" s="204"/>
      <c r="D15" s="4" t="s">
        <v>11</v>
      </c>
      <c r="E15" s="84">
        <f>E13+E14</f>
        <v>173559</v>
      </c>
      <c r="F15" s="86">
        <f>SUM(F4:F11)</f>
        <v>1</v>
      </c>
      <c r="G15" s="84">
        <f>G13+G14</f>
        <v>173559</v>
      </c>
      <c r="H15" s="86">
        <f>SUM(H4:H11)</f>
        <v>1</v>
      </c>
    </row>
    <row r="16" spans="1:8" ht="66.75" customHeight="1">
      <c r="A16" s="4" t="s">
        <v>94</v>
      </c>
      <c r="B16" s="205" t="s">
        <v>95</v>
      </c>
      <c r="C16" s="205"/>
      <c r="D16" s="205"/>
      <c r="E16" s="205"/>
      <c r="F16" s="205"/>
      <c r="G16" s="205"/>
      <c r="H16" s="205"/>
    </row>
    <row r="17" spans="1:8" ht="27" customHeight="1">
      <c r="A17" s="206" t="s">
        <v>96</v>
      </c>
      <c r="B17" s="206"/>
      <c r="C17" s="206"/>
      <c r="D17" s="206"/>
      <c r="E17" s="206"/>
      <c r="F17" s="206"/>
      <c r="G17" s="206"/>
      <c r="H17" s="206"/>
    </row>
  </sheetData>
  <mergeCells count="9">
    <mergeCell ref="B16:H16"/>
    <mergeCell ref="A17:H17"/>
    <mergeCell ref="C12:C15"/>
    <mergeCell ref="C4:C11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pane ySplit="3" topLeftCell="BM13" activePane="bottomLeft" state="frozen"/>
      <selection pane="topLeft" activeCell="A1" sqref="A1"/>
      <selection pane="bottomLeft" activeCell="O18" sqref="O18"/>
    </sheetView>
  </sheetViews>
  <sheetFormatPr defaultColWidth="9.00390625" defaultRowHeight="16.5"/>
  <cols>
    <col min="1" max="1" width="3.875" style="0" customWidth="1"/>
    <col min="2" max="2" width="4.00390625" style="0" customWidth="1"/>
    <col min="3" max="3" width="2.50390625" style="0" customWidth="1"/>
    <col min="4" max="4" width="6.625" style="43" customWidth="1"/>
    <col min="5" max="5" width="19.25390625" style="0" customWidth="1"/>
    <col min="6" max="6" width="9.50390625" style="0" customWidth="1"/>
    <col min="8" max="8" width="10.125" style="0" customWidth="1"/>
    <col min="9" max="9" width="9.125" style="0" customWidth="1"/>
    <col min="10" max="11" width="8.50390625" style="0" customWidth="1"/>
    <col min="12" max="12" width="9.125" style="0" customWidth="1"/>
    <col min="15" max="15" width="9.875" style="0" customWidth="1"/>
    <col min="16" max="16" width="10.50390625" style="0" customWidth="1"/>
    <col min="17" max="16384" width="8.875" style="32" customWidth="1"/>
  </cols>
  <sheetData>
    <row r="1" spans="1:16" ht="33" customHeight="1">
      <c r="A1" s="194" t="str">
        <f>'09分類帳'!A1:I1</f>
        <v>嘉義縣中埔鄉灣潭國民小學</v>
      </c>
      <c r="B1" s="195"/>
      <c r="C1" s="195"/>
      <c r="D1" s="195"/>
      <c r="E1" s="195"/>
      <c r="F1" s="195"/>
      <c r="G1" s="195"/>
      <c r="H1" s="195"/>
      <c r="I1" s="195"/>
      <c r="J1" s="192" t="s">
        <v>369</v>
      </c>
      <c r="K1" s="192"/>
      <c r="L1" s="192"/>
      <c r="M1" s="192"/>
      <c r="N1" s="192"/>
      <c r="O1" s="192"/>
      <c r="P1" s="193"/>
    </row>
    <row r="2" spans="1:16" s="33" customFormat="1" ht="16.5">
      <c r="A2" s="200">
        <v>103</v>
      </c>
      <c r="B2" s="200"/>
      <c r="C2" s="200" t="s">
        <v>4</v>
      </c>
      <c r="D2" s="200"/>
      <c r="E2" s="200" t="s">
        <v>12</v>
      </c>
      <c r="F2" s="4" t="s">
        <v>5</v>
      </c>
      <c r="G2" s="200" t="s">
        <v>199</v>
      </c>
      <c r="H2" s="200"/>
      <c r="I2" s="200"/>
      <c r="J2" s="200"/>
      <c r="K2" s="200"/>
      <c r="L2" s="200"/>
      <c r="M2" s="200"/>
      <c r="N2" s="200"/>
      <c r="O2" s="200"/>
      <c r="P2" s="200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200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200"/>
    </row>
    <row r="4" spans="1:16" s="154" customFormat="1" ht="19.5" customHeight="1">
      <c r="A4" s="162">
        <v>10</v>
      </c>
      <c r="B4" s="162">
        <v>1</v>
      </c>
      <c r="C4" s="162" t="s">
        <v>48</v>
      </c>
      <c r="D4" s="162" t="s">
        <v>48</v>
      </c>
      <c r="E4" s="168" t="s">
        <v>46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62">
        <f>'09分類帳'!P21</f>
        <v>138880</v>
      </c>
    </row>
    <row r="5" spans="1:16" s="154" customFormat="1" ht="19.5" customHeight="1">
      <c r="A5" s="171">
        <v>10</v>
      </c>
      <c r="B5" s="171">
        <v>2</v>
      </c>
      <c r="C5" s="171" t="s">
        <v>14</v>
      </c>
      <c r="D5" s="172">
        <v>1001</v>
      </c>
      <c r="E5" s="169" t="s">
        <v>368</v>
      </c>
      <c r="F5" s="171">
        <v>23110</v>
      </c>
      <c r="G5" s="171"/>
      <c r="H5" s="171"/>
      <c r="I5" s="171"/>
      <c r="J5" s="171"/>
      <c r="K5" s="171"/>
      <c r="L5" s="171"/>
      <c r="M5" s="171"/>
      <c r="N5" s="171"/>
      <c r="O5" s="171">
        <f aca="true" t="shared" si="0" ref="O5:O17">SUM(G5:N5)</f>
        <v>0</v>
      </c>
      <c r="P5" s="171">
        <f aca="true" t="shared" si="1" ref="P5:P17">P4+F5-O5</f>
        <v>161990</v>
      </c>
    </row>
    <row r="6" spans="1:16" s="154" customFormat="1" ht="19.5" customHeight="1">
      <c r="A6" s="171">
        <v>10</v>
      </c>
      <c r="B6" s="171">
        <v>7</v>
      </c>
      <c r="C6" s="171" t="s">
        <v>14</v>
      </c>
      <c r="D6" s="172">
        <v>1002</v>
      </c>
      <c r="E6" s="170" t="s">
        <v>232</v>
      </c>
      <c r="F6" s="171">
        <v>72000</v>
      </c>
      <c r="G6" s="171"/>
      <c r="H6" s="171"/>
      <c r="I6" s="171"/>
      <c r="J6" s="171"/>
      <c r="K6" s="171"/>
      <c r="L6" s="171"/>
      <c r="M6" s="171"/>
      <c r="N6" s="171"/>
      <c r="O6" s="171">
        <f t="shared" si="0"/>
        <v>0</v>
      </c>
      <c r="P6" s="171">
        <f t="shared" si="1"/>
        <v>233990</v>
      </c>
    </row>
    <row r="7" spans="1:16" s="154" customFormat="1" ht="19.5" customHeight="1">
      <c r="A7" s="171">
        <v>10</v>
      </c>
      <c r="B7" s="171">
        <v>15</v>
      </c>
      <c r="C7" s="171" t="s">
        <v>14</v>
      </c>
      <c r="D7" s="172">
        <v>1003</v>
      </c>
      <c r="E7" s="170" t="s">
        <v>367</v>
      </c>
      <c r="F7" s="171">
        <v>41600</v>
      </c>
      <c r="G7" s="171"/>
      <c r="H7" s="171"/>
      <c r="I7" s="171"/>
      <c r="J7" s="171"/>
      <c r="K7" s="171"/>
      <c r="L7" s="171"/>
      <c r="M7" s="171"/>
      <c r="N7" s="171"/>
      <c r="O7" s="171">
        <v>0</v>
      </c>
      <c r="P7" s="171">
        <f t="shared" si="1"/>
        <v>275590</v>
      </c>
    </row>
    <row r="8" spans="1:16" s="157" customFormat="1" ht="19.5" customHeight="1">
      <c r="A8" s="164">
        <v>10</v>
      </c>
      <c r="B8" s="164">
        <v>7</v>
      </c>
      <c r="C8" s="164" t="s">
        <v>15</v>
      </c>
      <c r="D8" s="173">
        <v>1001</v>
      </c>
      <c r="E8" s="165" t="s">
        <v>371</v>
      </c>
      <c r="F8" s="164"/>
      <c r="G8" s="164"/>
      <c r="H8" s="164"/>
      <c r="I8" s="164"/>
      <c r="J8" s="164"/>
      <c r="K8" s="164"/>
      <c r="L8" s="164">
        <v>443</v>
      </c>
      <c r="M8" s="164"/>
      <c r="N8" s="164"/>
      <c r="O8" s="164">
        <f t="shared" si="0"/>
        <v>443</v>
      </c>
      <c r="P8" s="164">
        <f>P6+F8-O8</f>
        <v>233547</v>
      </c>
    </row>
    <row r="9" spans="1:16" s="157" customFormat="1" ht="19.5" customHeight="1">
      <c r="A9" s="164">
        <v>10</v>
      </c>
      <c r="B9" s="164">
        <v>22</v>
      </c>
      <c r="C9" s="164" t="s">
        <v>15</v>
      </c>
      <c r="D9" s="173">
        <v>1002</v>
      </c>
      <c r="E9" s="165" t="s">
        <v>372</v>
      </c>
      <c r="F9" s="164"/>
      <c r="G9" s="164">
        <v>2136</v>
      </c>
      <c r="H9" s="164"/>
      <c r="I9" s="164"/>
      <c r="J9" s="164"/>
      <c r="K9" s="164"/>
      <c r="L9" s="164"/>
      <c r="M9" s="164"/>
      <c r="N9" s="164" t="s">
        <v>48</v>
      </c>
      <c r="O9" s="164">
        <f t="shared" si="0"/>
        <v>2136</v>
      </c>
      <c r="P9" s="164">
        <f t="shared" si="1"/>
        <v>231411</v>
      </c>
    </row>
    <row r="10" spans="1:16" s="157" customFormat="1" ht="19.5" customHeight="1">
      <c r="A10" s="164">
        <v>10</v>
      </c>
      <c r="B10" s="164">
        <v>22</v>
      </c>
      <c r="C10" s="164" t="s">
        <v>15</v>
      </c>
      <c r="D10" s="173">
        <v>1003</v>
      </c>
      <c r="E10" s="165" t="s">
        <v>373</v>
      </c>
      <c r="F10" s="164"/>
      <c r="G10" s="164"/>
      <c r="H10" s="164"/>
      <c r="I10" s="164"/>
      <c r="J10" s="164"/>
      <c r="K10" s="164"/>
      <c r="L10" s="164">
        <v>4340</v>
      </c>
      <c r="M10" s="164"/>
      <c r="N10" s="164"/>
      <c r="O10" s="164">
        <f t="shared" si="0"/>
        <v>4340</v>
      </c>
      <c r="P10" s="164">
        <f t="shared" si="1"/>
        <v>227071</v>
      </c>
    </row>
    <row r="11" spans="1:16" s="154" customFormat="1" ht="19.5" customHeight="1">
      <c r="A11" s="164">
        <v>10</v>
      </c>
      <c r="B11" s="164">
        <v>22</v>
      </c>
      <c r="C11" s="164" t="s">
        <v>15</v>
      </c>
      <c r="D11" s="173">
        <v>1004</v>
      </c>
      <c r="E11" s="165" t="s">
        <v>370</v>
      </c>
      <c r="F11" s="164"/>
      <c r="G11" s="164"/>
      <c r="H11" s="164">
        <v>702</v>
      </c>
      <c r="I11" s="164"/>
      <c r="J11" s="164"/>
      <c r="K11" s="164"/>
      <c r="L11" s="164"/>
      <c r="M11" s="164"/>
      <c r="N11" s="164"/>
      <c r="O11" s="164">
        <f t="shared" si="0"/>
        <v>702</v>
      </c>
      <c r="P11" s="164">
        <f t="shared" si="1"/>
        <v>226369</v>
      </c>
    </row>
    <row r="12" spans="1:16" s="157" customFormat="1" ht="19.5" customHeight="1">
      <c r="A12" s="164">
        <v>10</v>
      </c>
      <c r="B12" s="164">
        <v>22</v>
      </c>
      <c r="C12" s="164" t="s">
        <v>15</v>
      </c>
      <c r="D12" s="173">
        <v>1005</v>
      </c>
      <c r="E12" s="165" t="s">
        <v>375</v>
      </c>
      <c r="F12" s="164"/>
      <c r="G12" s="164"/>
      <c r="H12" s="164"/>
      <c r="I12" s="164"/>
      <c r="J12" s="164"/>
      <c r="K12" s="164"/>
      <c r="L12" s="164"/>
      <c r="M12" s="164"/>
      <c r="N12" s="164">
        <v>278</v>
      </c>
      <c r="O12" s="164">
        <f t="shared" si="0"/>
        <v>278</v>
      </c>
      <c r="P12" s="164">
        <f t="shared" si="1"/>
        <v>226091</v>
      </c>
    </row>
    <row r="13" spans="1:16" s="157" customFormat="1" ht="19.5" customHeight="1">
      <c r="A13" s="164">
        <v>10</v>
      </c>
      <c r="B13" s="164">
        <v>28</v>
      </c>
      <c r="C13" s="164" t="s">
        <v>15</v>
      </c>
      <c r="D13" s="173">
        <v>1006</v>
      </c>
      <c r="E13" s="165" t="s">
        <v>374</v>
      </c>
      <c r="F13" s="164"/>
      <c r="G13" s="164"/>
      <c r="H13" s="164"/>
      <c r="I13" s="164"/>
      <c r="J13" s="164"/>
      <c r="K13" s="164">
        <v>16386</v>
      </c>
      <c r="L13" s="164"/>
      <c r="M13" s="164"/>
      <c r="N13" s="164"/>
      <c r="O13" s="164">
        <f t="shared" si="0"/>
        <v>16386</v>
      </c>
      <c r="P13" s="164">
        <f t="shared" si="1"/>
        <v>209705</v>
      </c>
    </row>
    <row r="14" spans="1:16" s="157" customFormat="1" ht="19.5" customHeight="1">
      <c r="A14" s="164">
        <v>10</v>
      </c>
      <c r="B14" s="164">
        <v>28</v>
      </c>
      <c r="C14" s="164" t="s">
        <v>15</v>
      </c>
      <c r="D14" s="173">
        <v>1007</v>
      </c>
      <c r="E14" s="165" t="s">
        <v>370</v>
      </c>
      <c r="F14" s="164"/>
      <c r="G14" s="164"/>
      <c r="H14" s="164">
        <v>9248</v>
      </c>
      <c r="I14" s="164"/>
      <c r="J14" s="164"/>
      <c r="K14" s="164"/>
      <c r="L14" s="164"/>
      <c r="M14" s="164"/>
      <c r="N14" s="164"/>
      <c r="O14" s="164">
        <f t="shared" si="0"/>
        <v>9248</v>
      </c>
      <c r="P14" s="164">
        <f t="shared" si="1"/>
        <v>200457</v>
      </c>
    </row>
    <row r="15" spans="1:16" s="157" customFormat="1" ht="19.5" customHeight="1">
      <c r="A15" s="164">
        <v>10</v>
      </c>
      <c r="B15" s="164">
        <v>28</v>
      </c>
      <c r="C15" s="164" t="s">
        <v>15</v>
      </c>
      <c r="D15" s="173">
        <v>1008</v>
      </c>
      <c r="E15" s="165" t="s">
        <v>370</v>
      </c>
      <c r="F15" s="164"/>
      <c r="G15" s="164"/>
      <c r="H15" s="164">
        <v>1620</v>
      </c>
      <c r="I15" s="164"/>
      <c r="J15" s="164"/>
      <c r="K15" s="164"/>
      <c r="L15" s="164"/>
      <c r="M15" s="164"/>
      <c r="N15" s="164"/>
      <c r="O15" s="164">
        <f t="shared" si="0"/>
        <v>1620</v>
      </c>
      <c r="P15" s="164">
        <f t="shared" si="1"/>
        <v>198837</v>
      </c>
    </row>
    <row r="16" spans="1:16" s="157" customFormat="1" ht="19.5" customHeight="1">
      <c r="A16" s="164">
        <v>10</v>
      </c>
      <c r="B16" s="164">
        <v>28</v>
      </c>
      <c r="C16" s="164" t="s">
        <v>15</v>
      </c>
      <c r="D16" s="173">
        <v>1009</v>
      </c>
      <c r="E16" s="165" t="s">
        <v>370</v>
      </c>
      <c r="F16" s="164"/>
      <c r="G16" s="164"/>
      <c r="H16" s="164">
        <v>8398</v>
      </c>
      <c r="I16" s="164"/>
      <c r="J16" s="164"/>
      <c r="K16" s="164"/>
      <c r="L16" s="164"/>
      <c r="M16" s="164"/>
      <c r="N16" s="164"/>
      <c r="O16" s="164">
        <f t="shared" si="0"/>
        <v>8398</v>
      </c>
      <c r="P16" s="164">
        <f t="shared" si="1"/>
        <v>190439</v>
      </c>
    </row>
    <row r="17" spans="1:16" s="157" customFormat="1" ht="19.5" customHeight="1">
      <c r="A17" s="164">
        <v>10</v>
      </c>
      <c r="B17" s="164">
        <v>28</v>
      </c>
      <c r="C17" s="164" t="s">
        <v>15</v>
      </c>
      <c r="D17" s="173">
        <v>1010</v>
      </c>
      <c r="E17" s="165" t="s">
        <v>376</v>
      </c>
      <c r="F17" s="164"/>
      <c r="G17" s="164"/>
      <c r="H17" s="164">
        <v>809</v>
      </c>
      <c r="I17" s="164"/>
      <c r="J17" s="164"/>
      <c r="K17" s="164"/>
      <c r="L17" s="164"/>
      <c r="M17" s="164"/>
      <c r="N17" s="164"/>
      <c r="O17" s="164">
        <f t="shared" si="0"/>
        <v>809</v>
      </c>
      <c r="P17" s="164">
        <f t="shared" si="1"/>
        <v>189630</v>
      </c>
    </row>
    <row r="18" spans="1:16" s="35" customFormat="1" ht="19.5" customHeight="1">
      <c r="A18" s="36"/>
      <c r="B18" s="36"/>
      <c r="C18" s="37"/>
      <c r="D18" s="36"/>
      <c r="E18" s="14" t="s">
        <v>31</v>
      </c>
      <c r="F18" s="15">
        <f aca="true" t="shared" si="2" ref="F18:N18">SUM(F5:F17)</f>
        <v>136710</v>
      </c>
      <c r="G18" s="15">
        <f t="shared" si="2"/>
        <v>2136</v>
      </c>
      <c r="H18" s="15">
        <f t="shared" si="2"/>
        <v>20777</v>
      </c>
      <c r="I18" s="15">
        <f t="shared" si="2"/>
        <v>0</v>
      </c>
      <c r="J18" s="15">
        <f t="shared" si="2"/>
        <v>0</v>
      </c>
      <c r="K18" s="15">
        <f t="shared" si="2"/>
        <v>16386</v>
      </c>
      <c r="L18" s="15">
        <f t="shared" si="2"/>
        <v>4783</v>
      </c>
      <c r="M18" s="15">
        <f t="shared" si="2"/>
        <v>0</v>
      </c>
      <c r="N18" s="15">
        <f t="shared" si="2"/>
        <v>278</v>
      </c>
      <c r="O18" s="15">
        <f>SUM(G18:N18)</f>
        <v>44360</v>
      </c>
      <c r="P18" s="1">
        <f>F18-O18</f>
        <v>92350</v>
      </c>
    </row>
    <row r="19" spans="1:16" s="35" customFormat="1" ht="19.5" customHeight="1">
      <c r="A19" s="36"/>
      <c r="B19" s="36"/>
      <c r="C19" s="37"/>
      <c r="D19" s="36"/>
      <c r="E19" s="14" t="s">
        <v>32</v>
      </c>
      <c r="F19" s="15">
        <f>'09分類帳'!F21+'10分類帳'!F18</f>
        <v>310269</v>
      </c>
      <c r="G19" s="15">
        <f>'09分類帳'!G21+'10分類帳'!G18</f>
        <v>7853</v>
      </c>
      <c r="H19" s="15">
        <f>'09分類帳'!H21+'10分類帳'!H18</f>
        <v>28052</v>
      </c>
      <c r="I19" s="15">
        <f>'09分類帳'!I21+'10分類帳'!I18</f>
        <v>0</v>
      </c>
      <c r="J19" s="15">
        <f>'09分類帳'!J21+'10分類帳'!J18</f>
        <v>330</v>
      </c>
      <c r="K19" s="15">
        <f>'09分類帳'!K21+'10分類帳'!K18</f>
        <v>32233</v>
      </c>
      <c r="L19" s="15">
        <f>'09分類帳'!L21+'10分類帳'!L18</f>
        <v>9948</v>
      </c>
      <c r="M19" s="15">
        <f>'09分類帳'!M21+'10分類帳'!M18</f>
        <v>0</v>
      </c>
      <c r="N19" s="15">
        <f>'09分類帳'!N21+'10分類帳'!N18</f>
        <v>623</v>
      </c>
      <c r="O19" s="15">
        <f>SUM(G19:N19)</f>
        <v>79039</v>
      </c>
      <c r="P19" s="15">
        <f>F19-O19</f>
        <v>231230</v>
      </c>
    </row>
    <row r="20" ht="48" customHeight="1"/>
    <row r="21" spans="1:16" s="33" customFormat="1" ht="58.5" customHeight="1">
      <c r="A21" s="39"/>
      <c r="B21" s="39"/>
      <c r="C21" s="39"/>
      <c r="D21" s="110"/>
      <c r="E21" s="59" t="s">
        <v>194</v>
      </c>
      <c r="F21" s="5" t="s">
        <v>42</v>
      </c>
      <c r="G21" s="5" t="s">
        <v>86</v>
      </c>
      <c r="H21" s="5" t="s">
        <v>207</v>
      </c>
      <c r="I21" s="5" t="s">
        <v>193</v>
      </c>
      <c r="J21" s="5" t="s">
        <v>377</v>
      </c>
      <c r="K21" s="5" t="s">
        <v>45</v>
      </c>
      <c r="L21" s="5"/>
      <c r="M21" s="5"/>
      <c r="N21" s="5"/>
      <c r="O21" s="196" t="s">
        <v>189</v>
      </c>
      <c r="P21" s="197"/>
    </row>
    <row r="22" spans="1:16" ht="34.5" customHeight="1">
      <c r="A22" s="38"/>
      <c r="B22" s="38"/>
      <c r="C22" s="38"/>
      <c r="D22" s="111"/>
      <c r="E22" s="29"/>
      <c r="F22" s="92">
        <f>F5</f>
        <v>23110</v>
      </c>
      <c r="G22" s="92" t="s">
        <v>48</v>
      </c>
      <c r="H22" s="92">
        <v>41600</v>
      </c>
      <c r="I22" s="31"/>
      <c r="J22" s="30">
        <f>F6</f>
        <v>72000</v>
      </c>
      <c r="K22" s="31" t="s">
        <v>48</v>
      </c>
      <c r="L22" s="30"/>
      <c r="M22" s="93"/>
      <c r="N22" s="93"/>
      <c r="O22" s="198">
        <f>SUM(F22:N22)</f>
        <v>136710</v>
      </c>
      <c r="P22" s="199"/>
    </row>
  </sheetData>
  <mergeCells count="9">
    <mergeCell ref="J1:P1"/>
    <mergeCell ref="A1:I1"/>
    <mergeCell ref="O21:P21"/>
    <mergeCell ref="O22:P2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user</cp:lastModifiedBy>
  <cp:lastPrinted>2014-12-30T06:33:02Z</cp:lastPrinted>
  <dcterms:created xsi:type="dcterms:W3CDTF">2005-07-22T02:50:49Z</dcterms:created>
  <dcterms:modified xsi:type="dcterms:W3CDTF">2014-12-30T06:49:40Z</dcterms:modified>
  <cp:category/>
  <cp:version/>
  <cp:contentType/>
  <cp:contentStatus/>
</cp:coreProperties>
</file>